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4"/>
  <workbookPr showInkAnnotation="0" codeName="ThisWorkbook" defaultThemeVersion="166925"/>
  <mc:AlternateContent xmlns:mc="http://schemas.openxmlformats.org/markup-compatibility/2006">
    <mc:Choice Requires="x15">
      <x15ac:absPath xmlns:x15ac="http://schemas.microsoft.com/office/spreadsheetml/2010/11/ac" url="https://fonturcolombia.sharepoint.com/sites/intranetfontur/fontur/Documentos compartidos/CONTROL INTERNO/2. AUDITORIAS CI/2023/17. eKOGUI 1H2023/3. Certificado/"/>
    </mc:Choice>
  </mc:AlternateContent>
  <xr:revisionPtr revIDLastSave="145" documentId="8_{8C44DF7B-F4A0-4996-BDDC-B864878E4FAC}" xr6:coauthVersionLast="47" xr6:coauthVersionMax="47" xr10:uidLastSave="{C84EF87B-C812-4542-AB6B-DECFEF7526C8}"/>
  <bookViews>
    <workbookView xWindow="-110" yWindow="-110" windowWidth="19420" windowHeight="10300" tabRatio="77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<sst xmlns="http://schemas.openxmlformats.org/spreadsheetml/2006/main" count="699" uniqueCount="624">
  <si>
    <t>Plantilla de certificado de Control Interno eKOGUI</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</si>
  <si>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</si>
  <si>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</si>
  <si>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ACTIVOS</t>
  </si>
  <si>
    <t>Si</t>
  </si>
  <si>
    <t>Favor Diligenciar los Campos Resaltados</t>
  </si>
  <si>
    <t>No</t>
  </si>
  <si>
    <t>Fecha de diligenciamiento de plantilla/Descarga</t>
  </si>
  <si>
    <t>N/A</t>
  </si>
  <si>
    <t>Favor Diligenciar los campos Resaltados</t>
  </si>
  <si>
    <t>ROL</t>
  </si>
  <si>
    <t>TIENE EL ROL</t>
  </si>
  <si>
    <t>FECHA CREACIÓN  EN EKOGUI</t>
  </si>
  <si>
    <t>NOMBRE</t>
  </si>
  <si>
    <t>FECHA ÚLTIMA CAPACITACIÓN</t>
  </si>
  <si>
    <t>ACTUALIZADO</t>
  </si>
  <si>
    <t>JEFE FINANCIERO</t>
  </si>
  <si>
    <t>JEFE JURÍDICO</t>
  </si>
  <si>
    <t>ANDRES FELIPE HERNANDEZ GARZON</t>
  </si>
  <si>
    <t>ENLACE DE PAGOS</t>
  </si>
  <si>
    <t>JEFE CONTROL INTERNO</t>
  </si>
  <si>
    <t>DANIEL ALFREDO MUÑOZ LOPEZ</t>
  </si>
  <si>
    <t>SECRETARIO TÉCNICO</t>
  </si>
  <si>
    <t>CAMILO ALFONSO HERRERA URREGO</t>
  </si>
  <si>
    <t>ADMINISTRADOR DE LA ENTIDAD</t>
  </si>
  <si>
    <t>LILIANA MARIA DEL CARMEN CARDENAS VASQUEZ</t>
  </si>
  <si>
    <t>Observaciones</t>
  </si>
  <si>
    <t>Nota 1: De acuerdo a lo informado por el Jefe Jurídico y Administrador del Sistema, "Respecto del perfil "Enlace de Pagos y Jefe Financiero", teniendo en cuenta lo indicado en la Circular Externa No.02 del 15 de junio de 2019 emitida por la ANDJE, solo debe habilitarse para las entidades que gestionan pagos a travez del rubro de sentencias y conciliaciones en el SIIF, en el caso del P.A. FONTUR no aplica ya que el Art. 2.9.1.1.3. del Decreto 1068 de 2015 no incluye al P.A. FONTUR dentro de las entidades que deben usar SIIF.</t>
  </si>
  <si>
    <t>Abogados al 30 de junio de 2023</t>
  </si>
  <si>
    <t>INFORMACIÓN (1)</t>
  </si>
  <si>
    <t>CANTIDAD DE ABOGADOS</t>
  </si>
  <si>
    <t>ABOGADOS ACTIVOS AL 30-06-2023</t>
  </si>
  <si>
    <t>CANTIDAD</t>
  </si>
  <si>
    <t>Tienen información estudios</t>
  </si>
  <si>
    <t>CANTIDAD DE ABOGADOS LITIGANDO SEGUN JURIDICA</t>
  </si>
  <si>
    <t>Tienen información experiencia</t>
  </si>
  <si>
    <t>ABOGADOS CREADOS EN EKOGUI ACTIVOS</t>
  </si>
  <si>
    <t>Tienen Información laboral</t>
  </si>
  <si>
    <t>ABOGADOS CON CORREO ACTUALIZADO</t>
  </si>
  <si>
    <t>(1) Se visualiza en el detalle del abogado a la fecha de revisión</t>
  </si>
  <si>
    <t>Solamente se revisa que tenga registrada alguna información registrada</t>
  </si>
  <si>
    <t>ABOGADOS INACTIVOS</t>
  </si>
  <si>
    <t>ÚLTIMA CAPACITACIÓN ABOGADOS ACTIVOS</t>
  </si>
  <si>
    <t>RETIRADOS EN LA ENTIDAD PRIMER SEMESTRE 2023 SEGÚN JURIDICA</t>
  </si>
  <si>
    <t>Posteriores al 01-01-2020 (Ultima version)</t>
  </si>
  <si>
    <t>INACTIVADOS EN EKOGUI PRIMER SEMESTRE 2023</t>
  </si>
  <si>
    <t>Entre 21-03-2019 y 31-12-2019 (Estabilizacion)</t>
  </si>
  <si>
    <t>Capacitaciones anteriores al 21-03-2019</t>
  </si>
  <si>
    <t>Sin capacitación</t>
  </si>
  <si>
    <t>Observaciones:</t>
  </si>
  <si>
    <t>Nota 1:  El Abogado Luis Carlos Gonzalez Jimenez no presenta diligenciada información laboral en eKOGUI.
Nota 2: El apoderado Mauricio Fernando Rodriguez Tamayo, no presentó evidencia de capacitación, sin embargo, suministro certificación de la ANDJE de la abogada socio de la firma RODRÍGUEZ CASTAÑO María Victoria Castaño del 12 de agosto de 2022.
Nota 3: No se observó evidencia de capacitación del apoderado LUIS CARLOS GONZALEZ JIMENEZ quien suministró certificación juramentada en donde afirma que conoce el sistema eKOGUI
Nota 4: No se observó evidencia de capacitación para el apoderado ANDREA CAROLINA MARTINEZ ALVARADO</t>
  </si>
  <si>
    <t>Procesos Judiciales</t>
  </si>
  <si>
    <t>MAYORES A 33.000 SMMLV(4) ACTIVOS</t>
  </si>
  <si>
    <t xml:space="preserve">CANTIDAD </t>
  </si>
  <si>
    <t>Cantidad de procesos de más de 33.000 SMMLV SEGÚN JURIDICA</t>
  </si>
  <si>
    <t>PROCESOS ACTIVOS AL 30 DE JUN DE 2023</t>
  </si>
  <si>
    <t>Procesos de más de 33.000 SMMLV registrados en eKOGUI</t>
  </si>
  <si>
    <t>CANTIDAD DE PROCESOS ACTIVOS SEGÚN JURIDICA</t>
  </si>
  <si>
    <t>Procesos de más de 33.000 SMMLV con la pieza demanda(5)</t>
  </si>
  <si>
    <t>PROCESOS ACTIVOS REGISTRADOS EN EKOGUI</t>
  </si>
  <si>
    <t>(4)Equivalente a un valor indexado de $38.280 millones a 06 de junio de 2023</t>
  </si>
  <si>
    <t>PROCESOS SIN ABOGADO ASIGNADO(1)</t>
  </si>
  <si>
    <t>(5) Puede ser remitida a la ANDJE o cargada en el sistema</t>
  </si>
  <si>
    <t>(1) Con fecha de registro anterior al 15-06-2023</t>
  </si>
  <si>
    <t>CALIFICACIÓN DE RIESGO</t>
  </si>
  <si>
    <t>PROCESOS TERMINADOS 1ER SEMESTRE 2023</t>
  </si>
  <si>
    <t>PROCESOS ACTIVOS EKOGUI - CALIDAD DEMANDADO AL 30-06-2023</t>
  </si>
  <si>
    <t>PROCESOS TERMINADOS EN 1ER SEMESTRE 2023 SEGÚN JURIDICA</t>
  </si>
  <si>
    <t>PROCESOS EN EKOGUI CON CALIFICACIÓN EN 1ER SEMESTRE 2023</t>
  </si>
  <si>
    <t>TERMINADOS EN EKOGUI DURANTE 1ER SEMESTRE 2023 (2)</t>
  </si>
  <si>
    <t>PROCESOS EN EKOGUI CON CALIFICACIÓN ANTERIOR A 01-01-2023</t>
  </si>
  <si>
    <t>(2) Con fecha de actuación en 2023</t>
  </si>
  <si>
    <t>PROCESOS EN EKOGUI SIN CALIFICACIÓN</t>
  </si>
  <si>
    <t>ACTUALIZACIÓN</t>
  </si>
  <si>
    <t>PROVISIÓN CONTABLE (6)</t>
  </si>
  <si>
    <t># PROCESOS</t>
  </si>
  <si>
    <t xml:space="preserve"> # CON PROVISIÓN IGUAL A CERO</t>
  </si>
  <si>
    <t>PROCESOS TERMINADOS EN EKOGUI AL 30 DE JUN 2023</t>
  </si>
  <si>
    <t>PROBABILIDAD DE PERDER EL CASO ALTA</t>
  </si>
  <si>
    <t>PROCESOS ACTIVOS EN EKOGUI CON ESTADO TERMINADO(3)</t>
  </si>
  <si>
    <t>PROBABILIDAD DE PERDER EL CASO MEDIA</t>
  </si>
  <si>
    <r>
      <t>(3)En el reporte de activos al 30 de junio verifique la columna</t>
    </r>
    <r>
      <rPr>
        <b/>
        <i/>
        <sz val="9"/>
        <color theme="1"/>
        <rFont val="Calibri"/>
        <family val="2"/>
        <scheme val="minor"/>
      </rPr>
      <t xml:space="preserve"> Estado General del proceso</t>
    </r>
  </si>
  <si>
    <t>PROBABILIDAD DE PERDER EL CASO BAJA</t>
  </si>
  <si>
    <t>PROBABILIDAD DE PERDER EL CASO REMOTA</t>
  </si>
  <si>
    <t>(6) Solo se consideran los procesos activos en e-Kogui - calidad demandado al 30 de JUNIO de 2023 que tengan calificación de riesgo</t>
  </si>
  <si>
    <t>CONDENAS</t>
  </si>
  <si>
    <t>OBSERVACIONES</t>
  </si>
  <si>
    <t>PROCESOS ANALIZADOS</t>
  </si>
  <si>
    <t>Nota 1: El total de los procesos en donde FONTUR tiene calidad de demandado al 30 de junio de 2023 son 71.
Nota 2: Los procesos terminados durante el primer semestre de 2023 corresponden al 2309688 y 2314871, el primero presenta "AUTO QUE RESUELVE EL DESISTIMIENTO DE LAS PRETENSIONES" del 18 de mayo de 2023 el segundo EJECUTORIA DE LA SENTENCIA del 26 de enero de 2023 con sentido de la demanda FAVORABLE
Nota 3: Los procesos con calificación anterior al 1 de enero de 2023 corresponden a 1166263, 1265191, 2177531, 2240118 y 2367132 los cuales fueron actualizados entre julio y septiembre de 2023.
Nota 4: El proceso con probabilidad de perdida ALTA correspomnde al 2385316 el cual presenta una provisión $0 en eKOGUI sin embargo el valor de las pretenciones indexadas asciende a $67.405.227
Nota 5: El proceso con riesgo MEDIO que presenta provisión contable de $369,869,415 en eKOGUI corresponde al 2337957, el cual por el riesgo no debería tener provisión contable más si estar en Cuentas de Orden</t>
  </si>
  <si>
    <t>PROCESOS TERMINADOS CON EJECUTORIA</t>
  </si>
  <si>
    <t>PROCESOS DESFAVORABLES</t>
  </si>
  <si>
    <t>PROCESOS QUE GENERAN EROGACIÓN ECONÓMICA</t>
  </si>
  <si>
    <t>PROCESOS CON VALOR CONDENA MAYOR A CERO</t>
  </si>
  <si>
    <t>Conciliaciones Prejudiciales</t>
  </si>
  <si>
    <t>PREJUDICIALES ACTIVOS AL 30-06-2023</t>
  </si>
  <si>
    <t>TOTAL PREJUDICIALES ACTIVOS SEGÚN JURIDICA</t>
  </si>
  <si>
    <t>TOTAL PREJUDICIALES ACTIVOS EN EKOGUI</t>
  </si>
  <si>
    <t>CANTIDAD PREJUDICIALES</t>
  </si>
  <si>
    <t>REGISTRO DURANTE PRIMER SEMESTRE DE 2023</t>
  </si>
  <si>
    <t>Procesos que efectivamente se encuentran activos</t>
  </si>
  <si>
    <t>REGISTRO DURANTE SEGUNDO SEMESTRE DE 2022</t>
  </si>
  <si>
    <t>Procesos que se encuentran terminados</t>
  </si>
  <si>
    <t>REGISTRO EN PRIMER SEMESTRE DE 2022 Y ANTERIORES</t>
  </si>
  <si>
    <t>PREJUDICIALES TERMINADOS 1ER SEMESTRE 2023</t>
  </si>
  <si>
    <t>TOTAL PREJUDICIALES TERMINADOS 1ER SEM. 2023 SEGÚN JURIDICA</t>
  </si>
  <si>
    <t>Al 30 de junio de 2023 no se presentaban concliciaciones prejudiciales activas</t>
  </si>
  <si>
    <t>TERMINADOS EN EKOGUI ÚLTIMA ACTUACIÓN  1ER SEM. 2023</t>
  </si>
  <si>
    <t>ARBITRAMENTOS</t>
  </si>
  <si>
    <t>ARBITRAMENTOS ACTIVOS AL 30-06-2023 SEGÚN JURIDICA</t>
  </si>
  <si>
    <t>TOTAL ARBITRAMENTOS TERMINADOS  AL 30-06-2023 SEGÚN JURIDICA</t>
  </si>
  <si>
    <t>ARBITRAMENTOS ACTIVOS REGISTRADOS EN EKOGUI</t>
  </si>
  <si>
    <t>ARBITRAMENTOS TERMINADOS EN EKOGUI</t>
  </si>
  <si>
    <t>Al 30 de junio de 2023 no se presentaban arbitramentos activos</t>
  </si>
  <si>
    <t>Pagos</t>
  </si>
  <si>
    <t>PROCESOS ACTIVOS</t>
  </si>
  <si>
    <t>Ninguna</t>
  </si>
  <si>
    <t>Su Entidad Gestiona pagos en SIIF-MinHacienda</t>
  </si>
  <si>
    <t>Su entidad utilizo el modulo de pagos en 2023-I?</t>
  </si>
  <si>
    <t>Plantilla de certificado de Control Interno</t>
  </si>
  <si>
    <t>Favor Diligenciar los Campos Resaltados y Revisar la Información Incompleta Antes de Remitir a la ANDJE *</t>
  </si>
  <si>
    <t>NOMBRE ENTIDAD QUE REPORTA</t>
  </si>
  <si>
    <t>PATRIMONIO AUTÓNOMO FONDO NACIONAL DE TURISMO FONTUR</t>
  </si>
  <si>
    <t>NOMBRE JEFE CONTROL INTERNO QUE REPORTA</t>
  </si>
  <si>
    <t>INFORMACIÓN USUARIOS</t>
  </si>
  <si>
    <t>PREJUDICIALES</t>
  </si>
  <si>
    <t>Completitud de roles</t>
  </si>
  <si>
    <t>Procesos prejudiciales</t>
  </si>
  <si>
    <t>Usuarios activos</t>
  </si>
  <si>
    <t>Porcentaje de registro</t>
  </si>
  <si>
    <t>Uso del sistema</t>
  </si>
  <si>
    <t>No Aplica</t>
  </si>
  <si>
    <t>Actualización prejudiciales</t>
  </si>
  <si>
    <t>Nivel de capacitación</t>
  </si>
  <si>
    <t>JUDICIALES</t>
  </si>
  <si>
    <t>Procesos arbitrales</t>
  </si>
  <si>
    <t>Procesos activos</t>
  </si>
  <si>
    <t>Actualización más de 33.000 SMMLV</t>
  </si>
  <si>
    <t>PAGOS</t>
  </si>
  <si>
    <t>Procesos por abogado</t>
  </si>
  <si>
    <t>Uso del Módulo Pagos</t>
  </si>
  <si>
    <t>Provisión aparentemente inconsistente</t>
  </si>
  <si>
    <t>Realiza Pagos por SIIF</t>
  </si>
  <si>
    <t>Ver observaciones en cada uno de los modulos</t>
  </si>
  <si>
    <t xml:space="preserve">*Nota Los valores arrojados en esta hoja son solo para referencia y control del diligenciamiento, no deben ser usados para </t>
  </si>
  <si>
    <t>calificar o cualificar o comparar a las entidades, no hay valores buenos ni malos. No es una hoja de validación</t>
  </si>
  <si>
    <t>Entidad</t>
  </si>
  <si>
    <t>ADMINISTRADORA COLOMBIANA DE PENSIONES</t>
  </si>
  <si>
    <t>ADMINISTRADORA DE LOS RECURSOS DEL SISTEMA GENERAL DE SEGURIDAD SOCIAL EN SALUD</t>
  </si>
  <si>
    <t>ADMINISTRADORA DEL MONOPOLIO RENTISTICO DE LOS JUEGOS DE SUERTE Y AZAR</t>
  </si>
  <si>
    <t>AGENCIA COLOMBIANA PARA LA REINCORPORACION Y NORMALIZACION</t>
  </si>
  <si>
    <t>AGENCIA DE DESARROLLO RURAL</t>
  </si>
  <si>
    <t>AGENCIA DE RENOVACION DEL TERRITORIO</t>
  </si>
  <si>
    <t>AGENCIA DEL INSPECTOR GENERAL DE TRIBUTOS, RENTAS Y CONTRIBUCIONES PARAFISCALES</t>
  </si>
  <si>
    <t>AGENCIA LOGISTICA DE LAS FUERZAS MILITARES</t>
  </si>
  <si>
    <t>AGENCIA NACIONAL DE CONTRATACION PUBLICA - COLOMBIA COMPRA EFICIENTE</t>
  </si>
  <si>
    <t>AGENCIA NACIONAL DE DEFENSA JURIDICA DEL ESTADO</t>
  </si>
  <si>
    <t>AGENCIA NACIONAL DE HIDROCARBUROS</t>
  </si>
  <si>
    <t>AGENCIA NACIONAL DE INFRAESTRUCTURA</t>
  </si>
  <si>
    <t>AGENCIA NACIONAL DE MINERIA</t>
  </si>
  <si>
    <t>AGENCIA NACIONAL DE SEGURIDAD VIAL</t>
  </si>
  <si>
    <t>AGENCIA NACIONAL DE TIERRAS</t>
  </si>
  <si>
    <t>AGENCIA NACIONAL DEL ESPECTRO</t>
  </si>
  <si>
    <t>AGENCIA NACIONAL INMOBILIARIA VIRGILIO BARCO VARGAS</t>
  </si>
  <si>
    <t>AGENCIA PRESIDENCIAL DE COOPERACION INTERNACIONAL DE COLOMBIA</t>
  </si>
  <si>
    <t>ARCHIVO GENERAL DE LA NACION</t>
  </si>
  <si>
    <t>ARCO GRUPO BANCOLDEX S.A. COMPANIA DE FINANCIAMIENTO</t>
  </si>
  <si>
    <t>ARMADA NACIONAL</t>
  </si>
  <si>
    <t>ARTESANIAS DE COLOMBIA S.A.</t>
  </si>
  <si>
    <t>AUDITORIA GENERAL DE LA REPUBLICA</t>
  </si>
  <si>
    <t>AUTORIDAD NACIONAL DE ACUICULTURA Y PESCA</t>
  </si>
  <si>
    <t>AUTORIDAD NACIONAL DE LICENCIAS AMBIENTALES</t>
  </si>
  <si>
    <t>AUTORIDAD NACIONAL DE TELEVISIÓN EN LIQUIDACIÓN</t>
  </si>
  <si>
    <t>BANCO AGRARIO DE COLOMBIA S.A.</t>
  </si>
  <si>
    <t>BANCO DE COMERCIO EXTERIOR DE COLOMBIA S.A.</t>
  </si>
  <si>
    <t>BANCO DE LA REPUBLICA</t>
  </si>
  <si>
    <t>BIOENERGY S.A.S.</t>
  </si>
  <si>
    <t>BIOENERGY ZONA FRANCA S.A.S.</t>
  </si>
  <si>
    <t>CAJA DE COMPENSACION FAMILIAR CAMPESINA- COMCAJA</t>
  </si>
  <si>
    <t>CAJA DE RETIRO DE LAS FUERZAS MILITARES</t>
  </si>
  <si>
    <t>CAJA DE SUELDOS DE RETIRO DE LA POLICIA NACIONAL</t>
  </si>
  <si>
    <t>CAJA PROMOTORA DE VIVIENDA MILITAR Y DE POLICIA</t>
  </si>
  <si>
    <t>CAMARA DE REPRESENTANTES</t>
  </si>
  <si>
    <t>CANAL REGIONAL DE TELEVISION DEL CARIBE LTDA</t>
  </si>
  <si>
    <t>CANAL REGIONAL DE TELEVISION TEVEANDINA LTDA</t>
  </si>
  <si>
    <t>CENIT TRANSPORTE Y LOGISTICA DE HIDROCARBUROS</t>
  </si>
  <si>
    <t>CENTRAL DE ABASTOS DE CUCUTA S.A.- EN LIQUIDACION-</t>
  </si>
  <si>
    <t>CENTRAL DE INVERSIONES S.A.</t>
  </si>
  <si>
    <t>CENTRALES ELECTRICAS DE NARINO S.A. E.S.P.</t>
  </si>
  <si>
    <t>CENTRALES ELECTRICAS DEL CAUCA S.A. E.S.P.</t>
  </si>
  <si>
    <t>CENTRO DE DIAGNÓSTICO AUTOMOTOR DE CALDAS</t>
  </si>
  <si>
    <t>CENTRO DERMATOLOGICO FEDERICO LLERAS ACOSTA EMPRESA SOCIAL DEL ESTADO</t>
  </si>
  <si>
    <t>CENTRO NACIONAL DE MEMORIA HISTORICA</t>
  </si>
  <si>
    <t>CLUB MILITAR DE OFICIALES</t>
  </si>
  <si>
    <t>COMANDO GENERAL DE LAS FUERZAS MILITARES</t>
  </si>
  <si>
    <t>COMISION DE REGULACION DE AGUA POTABLE Y SANEAMIENTO BASICO</t>
  </si>
  <si>
    <t>COMISION DE REGULACION DE COMUNICACIONES</t>
  </si>
  <si>
    <t>COMISION DE REGULACION DE ENERGIA Y GAS</t>
  </si>
  <si>
    <t>COMISION NACIONAL DEL SERVICIO CIVIL</t>
  </si>
  <si>
    <t>COMISION PARA EL ESCLARECIMIENTO DE LA VERDAD, LA CONVIVENCIA Y LA NO REPETICION</t>
  </si>
  <si>
    <t>COMISIONADO PARA LA POLICIA- MINISTERIO DE DEFENSA NACIONAL</t>
  </si>
  <si>
    <t xml:space="preserve">COMPANIA DE EXPERTOS EN MERCADO S.A - XM S.A </t>
  </si>
  <si>
    <t>COMPUTADORES PARA EDUCAR</t>
  </si>
  <si>
    <t>CONCESION COSTERA CARTAGENA BARRANQUILLA S.A.S</t>
  </si>
  <si>
    <t>CONSEJO NACIONAL ELECTORAL</t>
  </si>
  <si>
    <t>CONSEJO PROFESIONAL NACIONAL DE ARQUITECTURA Y SUS PROFESIONALES AUXILIARES</t>
  </si>
  <si>
    <t>CONSEJO PROFESIONAL NACIONAL DE INGENIERIA</t>
  </si>
  <si>
    <t>CONSORCIO FONDO COLOMBIA EN PAZ 2019</t>
  </si>
  <si>
    <t>CONTRALORIA GENERAL DE LA REPUBLICA</t>
  </si>
  <si>
    <t>CORPORACION  AUTONOMA REGIONAL DEL ALTO MAGDALENA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</si>
  <si>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</si>
  <si>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</si>
  <si>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</si>
  <si>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</si>
  <si>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</si>
  <si>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</si>
  <si>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</si>
  <si>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</si>
  <si>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 LOS VALLES DEL SINU Y DEL SAN JORGE</t>
  </si>
  <si>
    <t>CORPORACION AUTONOMA REGIONAL DE NARINO</t>
  </si>
  <si>
    <t>CORPORACION AUTONOMA REGIONAL DE RISARALDA</t>
  </si>
  <si>
    <t>CORPORACION AUTONOMA REGIONAL DE SANTANDER</t>
  </si>
  <si>
    <t>CORPORACION AUTONOMA REGIONAL DE SUCRE</t>
  </si>
  <si>
    <t>CORPORACION AUTONOMA REGIONAL DEL ATLANTICO</t>
  </si>
  <si>
    <t>CORPORACION AUTONOMA REGIONAL DEL CANAL DEL DIQUE</t>
  </si>
  <si>
    <t>CORPORACION AUTONOMA REGIONAL DEL CAUCA</t>
  </si>
  <si>
    <t>CORPORACION AUTONOMA REGIONAL DEL CENTRO DE ANTIOQUIA</t>
  </si>
  <si>
    <t>CORPORACION AUTONOMA REGIONAL DEL CESAR</t>
  </si>
  <si>
    <t>CORPORACION AUTONOMA REGIONAL DEL GUAVIO</t>
  </si>
  <si>
    <t>CORPORACION AUTONOMA REGIONAL DEL MAGDALENA</t>
  </si>
  <si>
    <t>CORPORACION AUTONOMA REGIONAL DEL QUINDIO</t>
  </si>
  <si>
    <t>CORPORACION AUTONOMA REGIONAL DEL RIO GRANDE DEL MAGDALENA</t>
  </si>
  <si>
    <t>CORPORACION AUTONOMA REGIONAL DEL SUR DE BOLIVAR</t>
  </si>
  <si>
    <t>CORPORACION AUTONOMA REGIONAL DEL TOLIMA</t>
  </si>
  <si>
    <t>CORPORACION AUTONOMA REGIONAL DEL VALLE DEL CAUCA</t>
  </si>
  <si>
    <t>CORPORACION AUTONOMA REGIONAL PARA EL DESARROLLO SOSTENIBLE DEL CHOCO</t>
  </si>
  <si>
    <t>CORPORACION AUTONOMA REGIONAL PARA LA DEFENSA DE LA MESETA DE BUCARAMANGA</t>
  </si>
  <si>
    <t>CORPORACION COLOMBIANA DE INVESTIGACION AGROPECUARIA</t>
  </si>
  <si>
    <t>CORPORACION DE CIENCIA Y TECNOLOGIA PARA EL DESARROLLO DE LA INDUSTRIA NAVAL, MARITIMA Y FLUVIAL</t>
  </si>
  <si>
    <t>CORPORACION DE LA INDUSTRIA AERONAUTICA COLOMBIANA S.A.</t>
  </si>
  <si>
    <t>CORPORACION NACIONAL PARA LA RECONSTRUCCION DE LA CUENCA DEL RIO PAEZ Y ZONAS ALEDANAS</t>
  </si>
  <si>
    <t>CORPORACION PARA EL DESARROLLO SOSTENIBLE DE LA MOJANA Y EL SAN JORGE</t>
  </si>
  <si>
    <t>CORPORACION PARA EL DESARROLLO SOSTENIBLE DEL ARCHIPIELAGO DE SAN ANDRES PROVIDENCIA Y SANTA CATALINA</t>
  </si>
  <si>
    <t>CORPORACION PARA EL DESARROLLO SOSTENIBLE DEL AREA DE MANEJO ESPECIAL LA MACARENA</t>
  </si>
  <si>
    <t>CORPORACION PARA EL DESARROLLO SOSTENIBLE DEL NORTE Y ORIENTE DE LA AMAZONIA</t>
  </si>
  <si>
    <t>CORPORACION PARA EL DESARROLLO SOSTENIBLE DEL SUR DE LA AMAZONIA</t>
  </si>
  <si>
    <t>CORPORACION PARA EL DESARROLLO SOSTENIBLE DEL URABA</t>
  </si>
  <si>
    <t>DEFENSA CIVIL COLOMBIANA</t>
  </si>
  <si>
    <t>DEFENSORIA DEL PUEBLO</t>
  </si>
  <si>
    <t>DEPARTAMENTO ADMINISTRATIVO DE LA FUNCION PUBLICA</t>
  </si>
  <si>
    <t>DEPARTAMENTO ADMINISTRATIVO DE LA PRESIDENCIA DE LA REPUBLICA</t>
  </si>
  <si>
    <t>DEPARTAMENTO ADMINISTRATIVO DIRECCION NACIONAL DE INTELIGENCIA</t>
  </si>
  <si>
    <t>DEPARTAMENTO ADMINISTRATIVO NACIONAL DE ESTADISTICA</t>
  </si>
  <si>
    <t>DEPARTAMENTO ADMINISTRATIVO PARA LA PROSPERIDAD SOCIAL</t>
  </si>
  <si>
    <t>DEPARTAMENTO NACIONAL DE PLANEACION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</si>
  <si>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</si>
  <si>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</si>
  <si>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</si>
  <si>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</si>
  <si>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</si>
  <si>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</si>
  <si>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</si>
  <si>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</si>
  <si>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</si>
  <si>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</si>
  <si>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</si>
  <si>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GRANDES CONTRIBUYENTES</t>
  </si>
  <si>
    <t>DIRECCION DE IMPUESTOS Y ADUANAS NACIONALES - DIAN -DIRECCION SECCIONAL DE IMPUESTOS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</si>
  <si>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</si>
  <si>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</si>
  <si>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</si>
  <si>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</si>
  <si>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</si>
  <si>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</si>
  <si>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</si>
  <si>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</si>
  <si>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</si>
  <si>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</si>
  <si>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</si>
  <si>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</si>
  <si>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</si>
  <si>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</si>
  <si>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</si>
  <si>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</si>
  <si>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</si>
  <si>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</si>
  <si>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</si>
  <si>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</si>
  <si>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</si>
  <si>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</si>
  <si>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</si>
  <si>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</si>
  <si>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VILLAVICENCIO</t>
  </si>
  <si>
    <t>DIRECCION DE IMPUESTOS Y ADUANAS NACIONALES - DIAN -DIRECCION SECCIONAL DE IMPUESTOS Y ADUANAS DE YOPAL</t>
  </si>
  <si>
    <t>DIRECCION DE IMPUESTOS Y ADUANAS NACIONALES - DIAN -NIVEL CENTRAL</t>
  </si>
  <si>
    <t>DIRECCION DE SANIDAD DE LA POLICIA NACIONAL</t>
  </si>
  <si>
    <t>DIRECCION EJECUTIVA DE ADMINISTRACION JUDICIAL - NIVEL CENTRAL</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</si>
  <si>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</si>
  <si>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</si>
  <si>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</si>
  <si>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</si>
  <si>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</si>
  <si>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</si>
  <si>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FLORENCIA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</si>
  <si>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</si>
  <si>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</si>
  <si>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</si>
  <si>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</si>
  <si>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</si>
  <si>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</si>
  <si>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</si>
  <si>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</si>
  <si>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QUIBDO</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</si>
  <si>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</si>
  <si>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</si>
  <si>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</si>
  <si>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</si>
  <si>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</si>
  <si>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</si>
  <si>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GENERAL DE LA POLICIA NACIONAL</t>
  </si>
  <si>
    <t xml:space="preserve">DIRECCION GENERAL DE SANIDAD MILITAR </t>
  </si>
  <si>
    <t xml:space="preserve">DIRECCION GENERAL MARITIMA </t>
  </si>
  <si>
    <t>DIRECCION NACIONAL DE BOMBEROS DE COLOMBIA</t>
  </si>
  <si>
    <t>DIRECCION NACIONAL DE DERECHO DE AUTOR</t>
  </si>
  <si>
    <t>ECOPETROL S.A. - NIVEL CENTRAL</t>
  </si>
  <si>
    <t xml:space="preserve">EJERCITO NACIONAL </t>
  </si>
  <si>
    <t>ELECTRIFICADORA DEL CAQUETA S.A. E.S.P.</t>
  </si>
  <si>
    <t>ELECTRIFICADORA DEL HUILA S.A. E.S.P.</t>
  </si>
  <si>
    <t>ELECTRIFICADORA DEL META S.A. E.S.P.</t>
  </si>
  <si>
    <t>ELECTRIFICADORA DEL TOLIMA SA  EMPRESA DE SERVICIOS PUBLICOS ELECTROLIMA SA ESP EN LIQUIDACION</t>
  </si>
  <si>
    <t>EMPRESA COLOMBIANA DE PETROLEOS - ECOPETROL - REGIONAL ORINOQUIA</t>
  </si>
  <si>
    <t>EMPRESA COLOMBIANA DE PRODUCTOS VETERINARIOS S.A.</t>
  </si>
  <si>
    <t>EMPRESA DE ENERGIA DEL AMAZONAS S.A. E.S.P.</t>
  </si>
  <si>
    <t>EMPRESA DE ENERGIA DEL ARCHIPIELAGO DE SAN ANDRES, PROVIDENCIA Y SANTA CATALINA S.A. E.S.P.</t>
  </si>
  <si>
    <t xml:space="preserve">EMPRESA DE TELECOMUNICACIONES DE BUCARAMANGA S.A E.S.P </t>
  </si>
  <si>
    <t>EMPRESA DISTRIBUIDORA DEL PACIFICO S.A. E.S.P.</t>
  </si>
  <si>
    <t>EMPRESA NACIONAL PROMOTORA DEL DESARROLLO TERRITORIAL</t>
  </si>
  <si>
    <t>EMPRESA PUBLICA DE ALCANTARILLADO DE SANTANDER S.A. E.S.P.</t>
  </si>
  <si>
    <t>EMPRESA URRA S.A. E.S.P.</t>
  </si>
  <si>
    <t>ESCUELA SUPERIOR DE ADMINISTRACION PUBLICA</t>
  </si>
  <si>
    <t>ESCUELA TECNOLOGICA INSTITUTO TECNICO CENTRAL</t>
  </si>
  <si>
    <t>ESENTTIA MASTERBATCH LTDA</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</si>
  <si>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</si>
  <si>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</si>
  <si>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</si>
  <si>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</si>
  <si>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</si>
  <si>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t>
  </si>
  <si>
    <t>FIDEICOMISO EMSOLMEC</t>
  </si>
  <si>
    <t>FIDEICOMISO FONDO NACIONAL DE SALUD</t>
  </si>
  <si>
    <t>FIDEICOMISO IFI PENSIONES</t>
  </si>
  <si>
    <t>FIDUCIARIA COLOMBIANA DE COMERCIO EXTERIOR S.A.</t>
  </si>
  <si>
    <t>FIDUCIARIA LA PREVISORA S.A.</t>
  </si>
  <si>
    <t>FINANCIERA DE DESARROLLO NACIONAL</t>
  </si>
  <si>
    <t>FINANCIERA DE DESARROLLO TERRITORIAL S.A.</t>
  </si>
  <si>
    <t>FISCALIA GENERAL DE LA NACION</t>
  </si>
  <si>
    <t>FONDO ADAPTACION</t>
  </si>
  <si>
    <t>FONDO DE BIENESTAR SOCIAL DE LA CONTALORIA GENERAL DE LA REPUBLICA</t>
  </si>
  <si>
    <t>FONDO DE DESARROLLO DE LA EDUCACION SUPERIOR</t>
  </si>
  <si>
    <t>FONDO DE FINANCIAMIENTO DE LA INFRAESTRUCTURA EDUCATIVA</t>
  </si>
  <si>
    <t>FONDO DE GARANTIAS DE ENTIDADES COOPERATIVAS</t>
  </si>
  <si>
    <t>FONDO DE GARANTIAS DE INSTITUCIONES FINANCIERAS</t>
  </si>
  <si>
    <t>FONDO DE PASIVO SOCIAL DE FERROCARRILES NACIONALES DE COLOMBIA</t>
  </si>
  <si>
    <t>FONDO DE PRESTACIONES SOCIALES DEL MAGISTERIO</t>
  </si>
  <si>
    <t>FONDO DE PREVISION SOCIAL DEL CONGRESO DE LA REPUBLICA</t>
  </si>
  <si>
    <t>FONDO DE TECNOLOGIAS DE LA INFORMACION Y LAS COMUNICACIONES</t>
  </si>
  <si>
    <t>FONDO NACIONAL DE AHORRO</t>
  </si>
  <si>
    <t>FONDO NACIONAL DE ESTUPEFACIENTES</t>
  </si>
  <si>
    <t>FONDO NACIONAL DE GARANTIAS S.A.</t>
  </si>
  <si>
    <t>FONDO NACIONAL DE VIVIENDA</t>
  </si>
  <si>
    <t>FONDO PARA EL FINANCIAMIENTO DEL SECTOR AGROPECUARIO</t>
  </si>
  <si>
    <t>FONDO ROTATORIO DE LA POLICIA NACIONAL</t>
  </si>
  <si>
    <t>FONDO ROTATORIO DE LA REGISTRADURIA NACIONAL DEL ESTADO CIVIL</t>
  </si>
  <si>
    <t>FONDO ROTATORIO DEL DEPARTAMENTO ADMINISTRATIVO NACIONAL DE ESTADISTICA</t>
  </si>
  <si>
    <t>FONDO ROTATORIO DEL MINISTERIO DE RELACIONES EXTERIORES</t>
  </si>
  <si>
    <t>FONDO SOCIAL DE VIVIENDA DE LA REGISTRADURIA NACIONAL DEL ESTADO CIVIL</t>
  </si>
  <si>
    <t>FUERZA AEREA COLOMBIANA</t>
  </si>
  <si>
    <t>GENERADORA Y COMERCIALIZADORA DE ENERGIA DEL CARIBE S.A. E.S.P.</t>
  </si>
  <si>
    <t>GESTION ENERGETICA S.A. E.S.P.</t>
  </si>
  <si>
    <t>HOSPITAL MILITAR CENTRAL</t>
  </si>
  <si>
    <t>IMPRENTA NACIONAL DE COLOMBIA</t>
  </si>
  <si>
    <t>INDUSTRIA MILITAR</t>
  </si>
  <si>
    <t>INFRAESTRUCTURA ASSET MANAGEMENT COLOMBIA S.A.S.</t>
  </si>
  <si>
    <t>INSTITUTO AMAZONICO DE INVESTIGACIONES CIENTIFICAS</t>
  </si>
  <si>
    <t>INSTITUTO CARO Y CUERVO</t>
  </si>
  <si>
    <t>INSTITUTO COLOMBIANO AGROPECUARIO</t>
  </si>
  <si>
    <t>INSTITUTO COLOMBIANO DE ANTROPOLOGIA E HISTORIA</t>
  </si>
  <si>
    <t>INSTITUTO COLOMBIANO DE BIENESTAR FAMILIAR - NIVEL CENTRAL</t>
  </si>
  <si>
    <t>INSTITUTO COLOMBIANO DE CREDITO EDUCATIVO Y ESTUDIOS TECNICOS EN EL EXTERIOR MARIANO OSPINA PEREZ</t>
  </si>
  <si>
    <t>INSTITUTO COLOMBIANO DE DESARROLLO RURAL - INCODER</t>
  </si>
  <si>
    <t>INSTITUTO COLOMBIANO PARA LA EVALUACION DE LA EDUCACION</t>
  </si>
  <si>
    <t>INSTITUTO DE CASAS FISCALES DEL EJERCITO</t>
  </si>
  <si>
    <t>INSTITUTO DE EVALUACION TECNOLOGICA EN SALUD</t>
  </si>
  <si>
    <t>INSTITUTO DE HIDROLOGIA, METEOROLOGIA Y ESTUDIOS AMBIENTALES</t>
  </si>
  <si>
    <t>INSTITUTO DE INVESTIGACION DE RECURSOS BIOLOGICOS ALEXANDER VON HUMBOLDT</t>
  </si>
  <si>
    <t>INSTITUTO DE INVESTIGACIONES AMBIENTALES DEL PACIFICO JOHN VON NEUMANN</t>
  </si>
  <si>
    <t>INSTITUTO DE INVESTIGACIONES MARINAS Y COSTERAS JOSE BENITO VIVES DE ANDREIS</t>
  </si>
  <si>
    <t>INSTITUTO DE PLANIFICACION Y PROMOCION DE SOLUCIONES ENERGETICAS PARA LAS ZONAS NO INTERCONECTADAS</t>
  </si>
  <si>
    <t>INSTITUTO GEOGRAFICO AGUSTIN CODAZZI</t>
  </si>
  <si>
    <t>INSTITUTO NACIONAL DE CANCEROLOGIA - EMPRESA SOCIAL DEL ESTADO</t>
  </si>
  <si>
    <t>INSTITUTO NACIONAL DE FORMACION TECNICA PROFESIONAL DE SAN JUAN DEL CESAR</t>
  </si>
  <si>
    <t>INSTITUTO NACIONAL DE FORMACION TECNICA PROFESIONAL DEL DEPARTAMENTO DE SAN ANDRES, PROVIDENCIA Y SANTA CATALINA</t>
  </si>
  <si>
    <t>INSTITUTO NACIONAL DE MEDICINA LEGAL Y CIENCIAS FORENSES</t>
  </si>
  <si>
    <t>INSTITUTO NACIONAL DE METROLOGIA</t>
  </si>
  <si>
    <t>INSTITUTO NACIONAL DE SALUD</t>
  </si>
  <si>
    <t>INSTITUTO NACIONAL DE VIAS</t>
  </si>
  <si>
    <t>INSTITUTO NACIONAL DE VIGILANCIA DE MEDICAMENTOS Y ALIMENTOS</t>
  </si>
  <si>
    <t>INSTITUTO NACIONAL PARA CIEGOS</t>
  </si>
  <si>
    <t>INSTITUTO NACIONAL PARA SORDOS</t>
  </si>
  <si>
    <t>INSTITUTO NACIONAL PENITENCIARIO Y CARCELARIO</t>
  </si>
  <si>
    <t>INSTITUTO TECNICO NACIONAL DE COMERCIO SIMON RODRIGUEZ</t>
  </si>
  <si>
    <t>INSTITUTO TOLIMENSE DE FORMACION TECNICA PROFESIONAL</t>
  </si>
  <si>
    <t>INTERCOLOMBIA S.A. E.S.P</t>
  </si>
  <si>
    <t>INTERCONEXION ELECTRICA S.A. E.S.P.</t>
  </si>
  <si>
    <t>INTERNEXA S.A</t>
  </si>
  <si>
    <t>JURISDICCION ESPECIAL PARA LA PAZ</t>
  </si>
  <si>
    <t xml:space="preserve">JUSTICIA PENAL MILITAR </t>
  </si>
  <si>
    <t>LA PREVISORA COMPAÑIA DE SEGUROS - RECOBROS Y SALVAMENTOS</t>
  </si>
  <si>
    <t>LA PREVISORA S.A. COMPANIA DE SEGUROS</t>
  </si>
  <si>
    <t>MINISTERIO DE AGRICULTURA Y DESARROLLO RURAL</t>
  </si>
  <si>
    <t>MINISTERIO DE AMBIENTE Y DESARROLLO SOSTENIBLE</t>
  </si>
  <si>
    <t>MINISTERIO DE CIENCIA  TECNOLOGÍA E INNOVACIÓN</t>
  </si>
  <si>
    <t>MINISTERIO DE COMERCIO, INDUSTRIA Y TURISMO</t>
  </si>
  <si>
    <t>MINISTERIO DE CULTURA</t>
  </si>
  <si>
    <t>MINISTERIO DE DEFENSA NACIONAL</t>
  </si>
  <si>
    <t>MINISTERIO DE EDUCACION NACIONAL</t>
  </si>
  <si>
    <t>MINISTERIO DE EDUCACION NACIONAL - COMPARTIDO</t>
  </si>
  <si>
    <t>MINISTERIO DE HACIENDA Y CREDITO PUBLICO</t>
  </si>
  <si>
    <t>MINISTERIO DE JUSTICIA Y DEL DERECHO</t>
  </si>
  <si>
    <t>MINISTERIO DE MINAS Y ENERGIA</t>
  </si>
  <si>
    <t>MINISTERIO DE RELACIONES EXTERIORES</t>
  </si>
  <si>
    <t>MINISTERIO DE SALUD Y PROTECCION SOCIAL</t>
  </si>
  <si>
    <t>MINISTERIO DE TECNOLOGIAS DE LA INFORMACION Y LAS COMUNICACIONES</t>
  </si>
  <si>
    <t>MINISTERIO DE TRANSPORTE</t>
  </si>
  <si>
    <t>MINISTERIO DE VIVIENDA, CIUDAD Y TERRITORIO</t>
  </si>
  <si>
    <t>MINISTERIO DEL DEPORTE</t>
  </si>
  <si>
    <t>MINISTERIO DEL INTERIOR</t>
  </si>
  <si>
    <t>MINISTERIO DEL TRABAJO</t>
  </si>
  <si>
    <t>OLEODUCTO BICENTENARIO DE COLOMBIA S.A.S.</t>
  </si>
  <si>
    <t>OLEODUCTO CENTRAL S.A.S</t>
  </si>
  <si>
    <t>OLEODUCTO DE COLOMBIA S.A.</t>
  </si>
  <si>
    <t>OPERACIONES TECNOLOGICAS Y COMERCIALES S.A.S.</t>
  </si>
  <si>
    <t>ORGANISMO NACIONAL DE ACREDITACION</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</si>
  <si>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</si>
  <si>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</si>
  <si>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</si>
  <si>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</si>
  <si>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</si>
  <si>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</si>
  <si>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</si>
  <si>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</si>
  <si>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</si>
  <si>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</si>
  <si>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</si>
  <si>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</si>
  <si>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</si>
  <si>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</si>
  <si>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</si>
  <si>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</si>
  <si>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</si>
  <si>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 xml:space="preserve">PATRIMONIO AUTONOMO DE REMANENTES COMISION NACIONAL DE TELEVISION </t>
  </si>
  <si>
    <t>PATRIMONIO AUTONOMO DE REMANENTES DEL EXTINTO DEPARTAMENTO ADMINISTRATIVO DAS Y SU FONDO ROTATORIO</t>
  </si>
  <si>
    <t>PATRIMONIO AUTONOMO DE REMANENTES DEL ISS EN LIQUIDACION</t>
  </si>
  <si>
    <t>PATRIMONIO AUTONOMO DE REMANENTES E.S.E. FRANCISCO DE PAULA SANTANDER EN LIQUIDACION</t>
  </si>
  <si>
    <t>PATRIMONIO AUTONOMO DE REMANENTES PAR ANTV LIQUIDADA</t>
  </si>
  <si>
    <t>PATRIMONIO AUTONOMO FONDO NACIONAL DE SALUD DE LAS PERSONAS PRIVADAS DE LA LIBERTAD</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</si>
  <si>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</si>
  <si>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</si>
  <si>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</si>
  <si>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</si>
  <si>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</si>
  <si>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</si>
  <si>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</si>
  <si>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t>
  </si>
  <si>
    <t>POLICIA NACIONAL - UNIDAD DEFENSA JUDICIAL ANTIOQUIA</t>
  </si>
  <si>
    <t>POLICIA NACIONAL - UNIDAD DEFENSA JUDICIAL ARAUCA</t>
  </si>
  <si>
    <t>POLICIA NACIONAL - UNIDAD DEFENSA JUDICIAL ATLANTICO</t>
  </si>
  <si>
    <t>POLICIA NACIONAL - UNIDAD DEFENSA JUDICIAL BOLIVAR</t>
  </si>
  <si>
    <t>POLICIA NACIONAL - UNIDAD DEFENSA JUDICIAL BOYACA</t>
  </si>
  <si>
    <t>POLICIA NACIONAL - UNIDAD DEFENSA JUDICIAL CALDAS</t>
  </si>
  <si>
    <t>POLICIA NACIONAL - UNIDAD DEFENSA JUDICIAL CAQUETA</t>
  </si>
  <si>
    <t>POLICIA NACIONAL - UNIDAD DEFENSA JUDICIAL CASANARE</t>
  </si>
  <si>
    <t>POLICIA NACIONAL - UNIDAD DEFENSA JUDICIAL CAUCA</t>
  </si>
  <si>
    <t>POLICIA NACIONAL - UNIDAD DEFENSA JUDICIAL CESAR</t>
  </si>
  <si>
    <t>POLICIA NACIONAL - UNIDAD DEFENSA JUDICIAL CHOCO</t>
  </si>
  <si>
    <t>POLICIA NACIONAL - UNIDAD DEFENSA JUDICIAL CORDOBA</t>
  </si>
  <si>
    <t>POLICIA NACIONAL - UNIDAD DEFENSA JUDICIAL GUAJIRA</t>
  </si>
  <si>
    <t>POLICIA NACIONAL - UNIDAD DEFENSA JUDICIAL HUILA</t>
  </si>
  <si>
    <t>POLICIA NACIONAL - UNIDAD DEFENSA JUDICIAL MAGDALENA</t>
  </si>
  <si>
    <t>POLICIA NACIONAL - UNIDAD DEFENSA JUDICIAL META</t>
  </si>
  <si>
    <t>POLICIA NACIONAL - UNIDAD DEFENSA JUDICIAL NARIÑO</t>
  </si>
  <si>
    <t>POLICIA NACIONAL - UNIDAD DEFENSA JUDICIAL NORTE DE SANTANDER</t>
  </si>
  <si>
    <t>POLICIA NACIONAL - UNIDAD DEFENSA JUDICIAL PUTUMAYO</t>
  </si>
  <si>
    <t>POLICIA NACIONAL - UNIDAD DEFENSA JUDICIAL QUINDIO</t>
  </si>
  <si>
    <t>POLICIA NACIONAL - UNIDAD DEFENSA JUDICIAL RISARALDA</t>
  </si>
  <si>
    <t>POLICIA NACIONAL - UNIDAD DEFENSA JUDICIAL SANTANDER</t>
  </si>
  <si>
    <t>POLICIA NACIONAL - UNIDAD DEFENSA JUDICIAL SUCRE</t>
  </si>
  <si>
    <t>POLICIA NACIONAL - UNIDAD DEFENSA JUDICIAL TOLIMA</t>
  </si>
  <si>
    <t>POLICIA NACIONAL - UNIDAD DEFENSA JUDICIAL URABA</t>
  </si>
  <si>
    <t>POLICIA NACIONAL - UNIDAD DEFENSA JUDICIAL VALLE DEL CAUCA</t>
  </si>
  <si>
    <t>POSITIVA COMPAÑIA DE SEGUROS S.A.</t>
  </si>
  <si>
    <t>PROCURADURIA GENERAL DE LA NACION</t>
  </si>
  <si>
    <t>REFINERIA DE CARTAGENA S.A.S</t>
  </si>
  <si>
    <t>REGISTRADURIA NACIONAL DEL ESTADO CIVIL</t>
  </si>
  <si>
    <t>SANATORIO DE AGUA DE DIOS, EMPRESA SOCIAL DEL ESTADO</t>
  </si>
  <si>
    <t>SANATORIO DE CONTRATACION, EMPRESA SOCIAL DEL ESTADO</t>
  </si>
  <si>
    <t>SENADO DE LA REPUBLICA</t>
  </si>
  <si>
    <t>SERVICIO AEREO A TERRITORIOS NACIONALES S.A.</t>
  </si>
  <si>
    <t>SERVICIO GEOLOGICO COLOMBIANO</t>
  </si>
  <si>
    <t>SERVICIO NACIONAL DE APRENDIZAJE</t>
  </si>
  <si>
    <t>SERVICIOS POSTALES NACIONALES S.A.</t>
  </si>
  <si>
    <t>SISTEMAS INTELIGENTES EN RED S.A.S.</t>
  </si>
  <si>
    <t>SOCIEDAD DE ACTIVOS ESPECIALES S.A.S.</t>
  </si>
  <si>
    <t xml:space="preserve">SOCIEDAD DE TELEVISION DE CALDAS, RISARALDA Y QUINDIO LTDA </t>
  </si>
  <si>
    <t>SOCIEDAD FIDUCIARIA DE DESARROLLO AGROPECUARIO S.A.</t>
  </si>
  <si>
    <t>SOCIEDAD HOTELERA TEQUENDAMA S.A. - CROWNE PLAZA</t>
  </si>
  <si>
    <t>SOCIEDAD RADIO TELEVISION NACIONAL DE COLOMBIA</t>
  </si>
  <si>
    <t>SUPERINTENDENCIA DE INDUSTRIA Y COMERCIO</t>
  </si>
  <si>
    <t>SUPERINTENDENCIA DE LA ECONOMIA SOLIDARIA</t>
  </si>
  <si>
    <t>SUPERINTENDENCIA DE NOTARIADO Y REGISTRO</t>
  </si>
  <si>
    <t>SUPERINTENDENCIA DE SERVICIOS PUBLICOS DOMICILIARIOS</t>
  </si>
  <si>
    <t>SUPERINTENDENCIA DE SOCIEDADES</t>
  </si>
  <si>
    <t>SUPERINTENDENCIA DE TRANSPORTE</t>
  </si>
  <si>
    <t>SUPERINTENDENCIA DE VIGILANCIA Y SEGURIDAD PRIVADA</t>
  </si>
  <si>
    <t>SUPERINTENDENCIA DEL SUBSIDIO FAMILIAR</t>
  </si>
  <si>
    <t>SUPERINTENDENCIA FINANCIERA DE COLOMBIA</t>
  </si>
  <si>
    <t>SUPERINTENDENCIA NACIONAL DE SALUD</t>
  </si>
  <si>
    <t>TRANSELCA S.A. E.S.P.</t>
  </si>
  <si>
    <t xml:space="preserve">TRIBUNAL MEDICO LABORAL </t>
  </si>
  <si>
    <t>U.A.E DE GESTION DE RESTITUCION DE TIERRAS DESPOJADAS</t>
  </si>
  <si>
    <t>UNIDAD ADMINISTRATIVA ESPECIAL CONTADURIA GENERAL DE LA NACION</t>
  </si>
  <si>
    <t>UNIDAD ADMINISTRATIVA ESPECIAL DE AERONAUTICA CIVIL</t>
  </si>
  <si>
    <t>UNIDAD ADMINISTRATIVA ESPECIAL DE ALIMENTACIÓN ESCOLAR</t>
  </si>
  <si>
    <t>UNIDAD ADMINISTRATIVA ESPECIAL DE GESTION PENSIONAL Y CONTRIBUCIONES PARAFISCALES DE LA PROTECCION SOCIAL</t>
  </si>
  <si>
    <t>UNIDAD ADMINISTRATIVA ESPECIAL DE LA JUSTICIA PENAL MILITAR Y POLICIAL</t>
  </si>
  <si>
    <t>UNIDAD ADMINISTRATIVA ESPECIAL DE ORGANIZACIONES SOLIDARIAS</t>
  </si>
  <si>
    <t>UNIDAD ADMINISTRATIVA ESPECIAL DEL SERVICIO PUBLICO DE EMPLEO</t>
  </si>
  <si>
    <t>UNIDAD ADMINISTRATIVA ESPECIAL JUNTA  CENTRAL DE CONTADORES</t>
  </si>
  <si>
    <t>UNIDAD ADMINISTRATIVA ESPECIAL MIGRACION COLOMBIA</t>
  </si>
  <si>
    <t>UNIDAD ADMINISTRATIVA ESPECIAL PARA LA ATENCION Y REPARACION INTEGRAL A LAS VICTIMAS</t>
  </si>
  <si>
    <t>UNIDAD DE BUSQUEDA DE PERSONAS DADAS POR DESAPARECIDAS EN EL CONTEXTO Y EN RAZON AL CONFLICTO ARMADO</t>
  </si>
  <si>
    <t>UNIDAD DE GESTION GENERAL- MINISTERIO DE DEFENSA NACIONAL</t>
  </si>
  <si>
    <t>UNIDAD DE INFORMACION Y ANALISIS FINANCIERO</t>
  </si>
  <si>
    <t>UNIDAD DE PLANEACION  DE INFRAESTRUCTURA  DE TRANSPORTE</t>
  </si>
  <si>
    <t>UNIDAD DE PLANEACION MINERO ENERGETICA</t>
  </si>
  <si>
    <t>UNIDAD DE PLANIFICACION DE TIERRAS RURALES, ADECUACION DE TIERRAS Y USOS AGROPECUARIOS-UPRA</t>
  </si>
  <si>
    <t>UNIDAD DE PROYECCION NORMATIVA Y ESTUDIOS DE REGULACION FINANCIERA</t>
  </si>
  <si>
    <t>UNIDAD DE SERVICIOS PENITENCIARIOS Y CARCELARIOS</t>
  </si>
  <si>
    <t>UNIDAD NACIONAL DE PROTECCION</t>
  </si>
  <si>
    <t>UNIDAD NACIONAL PARA LA GESTION DEL RIESGO DE DESASTRES</t>
  </si>
  <si>
    <t>UNIVERSIDAD COLEGIO MAYOR DE CUNDINAMARCA</t>
  </si>
  <si>
    <t>UNIVERSIDAD DE CALDAS</t>
  </si>
  <si>
    <t>UNIVERSIDAD DE CORDOBA</t>
  </si>
  <si>
    <t>UNIVERSIDAD DE LA AMAZONIA</t>
  </si>
  <si>
    <t>UNIVERSIDAD DE LOS LLANOS</t>
  </si>
  <si>
    <t>UNIVERSIDAD DEL CAUCA</t>
  </si>
  <si>
    <t>UNIVERSIDAD DEL PACIFICO</t>
  </si>
  <si>
    <t>UNIVERSIDAD MILITAR NUEVA GRANADA</t>
  </si>
  <si>
    <t>UNIVERSIDAD NACIONAL ABIERTA Y A DISTANCIA</t>
  </si>
  <si>
    <t>UNIVERSIDAD NACIONAL DE COLOMBIA</t>
  </si>
  <si>
    <t>UNIVERSIDAD PEDAGOGICA NACIONAL</t>
  </si>
  <si>
    <t>UNIVERSIDAD PEDAGOGICA Y TECNOLOGICA DE COLOMBIA</t>
  </si>
  <si>
    <t>UNIVERSIDAD POPULAR DEL CESAR</t>
  </si>
  <si>
    <t>UNIVERSIDAD SURCOLOMBIANA</t>
  </si>
  <si>
    <t>UNIVERSIDAD TECNOLOGICA DE PEREIRA</t>
  </si>
  <si>
    <t>UNIVERSIDAD TECNOLOGICA DEL CHOCO DIEGO LUIS CORDOBA</t>
  </si>
  <si>
    <t>SIN IDENTIFICAR</t>
  </si>
  <si>
    <t>OTRA</t>
  </si>
  <si>
    <t>OTRA ORDEN TERRITORIAL</t>
  </si>
  <si>
    <t>ENTIDAD</t>
  </si>
  <si>
    <t>NOMBRE JEFE CONTROL INTERNO</t>
  </si>
  <si>
    <t>CANTIDAD DE ABOGADOS LITIGANDO</t>
  </si>
  <si>
    <t>ABOGADOS CON PROCESOS ACTIVOS</t>
  </si>
  <si>
    <t>RETIRADOS EN LA ENTIDAD PRIMER SEMESTRE 2020</t>
  </si>
  <si>
    <t>INACTIVADOS EN EKOGUI PRIMER SEMESTRE 2020</t>
  </si>
  <si>
    <t>TIENE INFORMACIÓN ESTUDIOS</t>
  </si>
  <si>
    <t>TIENEN INFORMACIÓN EXPERIENCIA</t>
  </si>
  <si>
    <t>TIENEN INFORMACIÓN LABORAL</t>
  </si>
  <si>
    <t>POSTERIORES AL 01-01-2020</t>
  </si>
  <si>
    <t>ENTRE 21-03-2019 Y 31-12-2019</t>
  </si>
  <si>
    <t>CAPACITACIONES ANTERIORES AL 21-03-2019</t>
  </si>
  <si>
    <t>SIN CAPACITACIÓN</t>
  </si>
  <si>
    <t>CANTIDAD DE PROCESOS ACTIVOS</t>
  </si>
  <si>
    <t>PROCESOS SIN ABOGADO ASIGNADO</t>
  </si>
  <si>
    <t>PROCESOS TERMINADOS PERIODO</t>
  </si>
  <si>
    <t>TERMINADOS PERIODO EN EKOGUI</t>
  </si>
  <si>
    <t>PROCESO ENTIDAD TERMINADOS</t>
  </si>
  <si>
    <t>PROCESOS ACTIVOS CON ESTADO TERMINADO</t>
  </si>
  <si>
    <t>CANTIDAD DE PROCESOS DE MÁS DE 33.000 SMMLV</t>
  </si>
  <si>
    <t>PROCESOS DE MÁS DE 33.000 SMMLV REGISTRADOS EN EKOGUI</t>
  </si>
  <si>
    <t xml:space="preserve">PROCESOS DE MÁS DE 33.000 SMMLV CON LA PIEZA DEMANDA </t>
  </si>
  <si>
    <t>PROCESOS ACTIVOS EN CALIDAD DEMANDADO</t>
  </si>
  <si>
    <t>PROCESOS CON CALIFICACIÓN  EN 2020</t>
  </si>
  <si>
    <t>PROCESOS CON CALIFICACIÓN ANTERIOR A 2020</t>
  </si>
  <si>
    <t>PROCESOS SIN CALIFICACIÓN</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</si>
  <si>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</si>
  <si>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</si>
  <si>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</si>
  <si>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</si>
  <si>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</si>
  <si>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</si>
  <si>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</si>
  <si>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</si>
  <si>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PREJUDICIALES ACTIVOS</t>
  </si>
  <si>
    <t>REGISTRO EN 2020</t>
  </si>
  <si>
    <t>REGISTRO EN 2019</t>
  </si>
  <si>
    <t>REGISTRO EN 2018 Y ANTERIORES</t>
  </si>
  <si>
    <t>TOTAL PROCESOS TERMINADOS</t>
  </si>
  <si>
    <t>TERMINADOS ÚLTIMA ACTUACIÓN EN 2020</t>
  </si>
  <si>
    <t>Proceso que se encuentran terminados</t>
  </si>
  <si>
    <t>ARBITRAMENTOS ACTIVOS</t>
  </si>
  <si>
    <t>ARBITRAMENTOS REGISTRADOS EN EKOGUI</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</si>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</sst>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20">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13" xfId="0" applyFill="1" applyBorder="1" applyAlignment="1" applyProtection="1">
      <alignment horizontal="left" vertical="top"/>
      <protection locked="0"/>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tabSelected="1" workbookViewId="0"/>
  </sheetViews>
  <sheetFormatPr defaultColWidth="11.42578125" defaultRowHeight="14.45"/>
  <sheetData>
    <row r="1" spans="2:15" ht="15" thickBot="1"/>
    <row r="2" spans="2:15">
      <c r="B2" s="2"/>
      <c r="C2" s="3"/>
      <c r="D2" s="3"/>
      <c r="E2" s="3"/>
      <c r="F2" s="3"/>
      <c r="G2" s="3"/>
      <c r="H2" s="3"/>
      <c r="I2" s="3"/>
      <c r="J2" s="3"/>
      <c r="K2" s="3"/>
      <c r="L2" s="3"/>
      <c r="M2" s="3"/>
      <c r="N2" s="3"/>
      <c r="O2" s="4"/>
    </row>
    <row r="3" spans="2:15" ht="23.45">
      <c r="B3" s="78" t="s">
        <v>0</v>
      </c>
      <c r="C3" s="79"/>
      <c r="D3" s="79"/>
      <c r="E3" s="79"/>
      <c r="F3" s="79"/>
      <c r="G3" s="79"/>
      <c r="H3" s="79"/>
      <c r="I3" s="79"/>
      <c r="J3" s="79"/>
      <c r="K3" s="79"/>
      <c r="L3" s="79"/>
      <c r="M3" s="79"/>
      <c r="N3" s="79"/>
      <c r="O3" s="80"/>
    </row>
    <row r="4" spans="2:15" ht="23.45">
      <c r="B4" s="78" t="s">
        <v>1</v>
      </c>
      <c r="C4" s="79"/>
      <c r="D4" s="79"/>
      <c r="E4" s="79"/>
      <c r="F4" s="79"/>
      <c r="G4" s="79"/>
      <c r="H4" s="79"/>
      <c r="I4" s="79"/>
      <c r="J4" s="79"/>
      <c r="K4" s="79"/>
      <c r="L4" s="79"/>
      <c r="M4" s="79"/>
      <c r="N4" s="79"/>
      <c r="O4" s="80"/>
    </row>
    <row r="5" spans="2:15">
      <c r="B5" s="5"/>
      <c r="O5" s="6"/>
    </row>
    <row r="6" spans="2:15">
      <c r="B6" s="5"/>
      <c r="C6" s="81" t="s">
        <v>2</v>
      </c>
      <c r="D6" s="81"/>
      <c r="E6" s="81"/>
      <c r="F6" s="81"/>
      <c r="G6" s="81"/>
      <c r="H6" s="81"/>
      <c r="I6" s="81"/>
      <c r="J6" s="81"/>
      <c r="K6" s="81"/>
      <c r="L6" s="81"/>
      <c r="M6" s="81"/>
      <c r="N6" s="81"/>
      <c r="O6" s="6"/>
    </row>
    <row r="7" spans="2:15">
      <c r="B7" s="5"/>
      <c r="C7" s="81"/>
      <c r="D7" s="81"/>
      <c r="E7" s="81"/>
      <c r="F7" s="81"/>
      <c r="G7" s="81"/>
      <c r="H7" s="81"/>
      <c r="I7" s="81"/>
      <c r="J7" s="81"/>
      <c r="K7" s="81"/>
      <c r="L7" s="81"/>
      <c r="M7" s="81"/>
      <c r="N7" s="81"/>
      <c r="O7" s="6"/>
    </row>
    <row r="8" spans="2:15">
      <c r="B8" s="5"/>
      <c r="O8" s="6"/>
    </row>
    <row r="9" spans="2:15">
      <c r="B9" s="5"/>
      <c r="O9" s="6"/>
    </row>
    <row r="10" spans="2:15">
      <c r="B10" s="5"/>
      <c r="O10" s="6"/>
    </row>
    <row r="11" spans="2:15">
      <c r="B11" s="5"/>
      <c r="O11" s="6"/>
    </row>
    <row r="12" spans="2:15">
      <c r="B12" s="5"/>
      <c r="O12" s="6"/>
    </row>
    <row r="13" spans="2:15">
      <c r="B13" s="5"/>
      <c r="O13" s="6"/>
    </row>
    <row r="14" spans="2:15">
      <c r="B14" s="5"/>
      <c r="O14" s="6"/>
    </row>
    <row r="15" spans="2:15">
      <c r="B15" s="5"/>
      <c r="O15" s="6"/>
    </row>
    <row r="16" spans="2:15">
      <c r="B16" s="5"/>
      <c r="O16" s="6"/>
    </row>
    <row r="17" spans="2:15">
      <c r="B17" s="5"/>
      <c r="O17" s="6"/>
    </row>
    <row r="18" spans="2:15" ht="15" thickBot="1">
      <c r="B18" s="7"/>
      <c r="C18" s="8"/>
      <c r="D18" s="8"/>
      <c r="E18" s="8"/>
      <c r="F18" s="8"/>
      <c r="G18" s="8"/>
      <c r="H18" s="8"/>
      <c r="I18" s="8"/>
      <c r="J18" s="8"/>
      <c r="K18" s="8"/>
      <c r="L18" s="8"/>
      <c r="M18" s="8"/>
      <c r="N18" s="8"/>
      <c r="O18" s="9"/>
    </row>
  </sheetData>
  <sheetProtection algorithmName="SHA-512" hashValue="YfTsWyuBezW2Mm/lVRxBCWc4F+6cwPINvZcm8EFLUuAd/RnS0XdOdoy4izbcySQPzk+AXLcpKiRnVbnFkvVAaw==" saltValue="xrcYqmPF5urdNWV363FLlw=="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O3" sqref="O3"/>
    </sheetView>
  </sheetViews>
  <sheetFormatPr defaultColWidth="10.7109375" defaultRowHeight="14.45"/>
  <cols>
    <col min="1" max="1" width="34.5703125" style="60" customWidth="1"/>
    <col min="2" max="2" width="29.5703125" style="60" customWidth="1"/>
    <col min="3" max="16384" width="10.7109375" style="60"/>
  </cols>
  <sheetData>
    <row r="2" spans="1:67">
      <c r="A2" s="63" t="s">
        <v>568</v>
      </c>
      <c r="B2" s="63" t="s">
        <v>569</v>
      </c>
      <c r="C2" s="63" t="s">
        <v>570</v>
      </c>
      <c r="D2" s="63" t="s">
        <v>36</v>
      </c>
      <c r="E2" s="63" t="s">
        <v>38</v>
      </c>
      <c r="F2" s="63" t="s">
        <v>571</v>
      </c>
      <c r="G2" s="63" t="s">
        <v>572</v>
      </c>
      <c r="H2" s="63" t="s">
        <v>573</v>
      </c>
      <c r="I2" s="64" t="s">
        <v>574</v>
      </c>
      <c r="J2" s="64" t="s">
        <v>575</v>
      </c>
      <c r="K2" s="64" t="s">
        <v>576</v>
      </c>
      <c r="L2" s="64" t="s">
        <v>577</v>
      </c>
      <c r="M2" s="64" t="s">
        <v>578</v>
      </c>
      <c r="N2" s="64" t="s">
        <v>579</v>
      </c>
      <c r="O2" s="64" t="s">
        <v>580</v>
      </c>
      <c r="P2" s="63" t="s">
        <v>581</v>
      </c>
      <c r="Q2" s="63" t="s">
        <v>59</v>
      </c>
      <c r="R2" s="63" t="s">
        <v>582</v>
      </c>
      <c r="S2" s="63" t="s">
        <v>583</v>
      </c>
      <c r="T2" s="63" t="s">
        <v>584</v>
      </c>
      <c r="U2" s="63" t="s">
        <v>585</v>
      </c>
      <c r="V2" s="63" t="s">
        <v>586</v>
      </c>
      <c r="W2" s="63" t="s">
        <v>87</v>
      </c>
      <c r="X2" s="63" t="s">
        <v>89</v>
      </c>
      <c r="Y2" s="63" t="s">
        <v>90</v>
      </c>
      <c r="Z2" s="63" t="s">
        <v>91</v>
      </c>
      <c r="AA2" s="63" t="s">
        <v>92</v>
      </c>
      <c r="AB2" s="64" t="s">
        <v>587</v>
      </c>
      <c r="AC2" s="64" t="s">
        <v>588</v>
      </c>
      <c r="AD2" s="64" t="s">
        <v>589</v>
      </c>
      <c r="AE2" s="63" t="s">
        <v>590</v>
      </c>
      <c r="AF2" s="63" t="s">
        <v>591</v>
      </c>
      <c r="AG2" s="63" t="s">
        <v>592</v>
      </c>
      <c r="AH2" s="63" t="s">
        <v>593</v>
      </c>
      <c r="AI2" s="63" t="s">
        <v>594</v>
      </c>
      <c r="AJ2" s="63" t="s">
        <v>595</v>
      </c>
      <c r="AK2" s="63" t="s">
        <v>596</v>
      </c>
      <c r="AL2" s="63" t="s">
        <v>597</v>
      </c>
      <c r="AM2" s="63" t="s">
        <v>598</v>
      </c>
      <c r="AN2" s="63" t="s">
        <v>599</v>
      </c>
      <c r="AO2" s="63" t="s">
        <v>600</v>
      </c>
      <c r="AP2" s="63" t="s">
        <v>601</v>
      </c>
      <c r="AQ2" s="65" t="s">
        <v>602</v>
      </c>
      <c r="AR2" s="65" t="s">
        <v>96</v>
      </c>
      <c r="AS2" s="65" t="s">
        <v>603</v>
      </c>
      <c r="AT2" s="65" t="s">
        <v>604</v>
      </c>
      <c r="AU2" s="65" t="s">
        <v>605</v>
      </c>
      <c r="AV2" s="65" t="s">
        <v>606</v>
      </c>
      <c r="AW2" s="65" t="s">
        <v>607</v>
      </c>
      <c r="AX2" s="65" t="s">
        <v>99</v>
      </c>
      <c r="AY2" s="65" t="s">
        <v>608</v>
      </c>
      <c r="AZ2" s="65" t="s">
        <v>609</v>
      </c>
      <c r="BA2" s="65" t="s">
        <v>610</v>
      </c>
      <c r="BB2" s="66" t="s">
        <v>611</v>
      </c>
      <c r="BC2" s="66" t="s">
        <v>111</v>
      </c>
      <c r="BD2" s="67" t="s">
        <v>612</v>
      </c>
      <c r="BE2" s="67" t="s">
        <v>613</v>
      </c>
      <c r="BF2" s="67" t="s">
        <v>614</v>
      </c>
      <c r="BG2" s="67" t="s">
        <v>615</v>
      </c>
      <c r="BH2" s="67" t="s">
        <v>616</v>
      </c>
      <c r="BI2" s="67" t="s">
        <v>617</v>
      </c>
      <c r="BJ2" s="67" t="s">
        <v>618</v>
      </c>
      <c r="BK2" s="67" t="s">
        <v>619</v>
      </c>
      <c r="BL2" s="67" t="s">
        <v>620</v>
      </c>
      <c r="BM2" s="67" t="s">
        <v>621</v>
      </c>
      <c r="BN2" s="67" t="s">
        <v>622</v>
      </c>
      <c r="BO2" s="67" t="s">
        <v>623</v>
      </c>
    </row>
    <row r="3" spans="1:67">
      <c r="A3" s="60" t="str">
        <f>'Resumen General'!C5</f>
        <v>PATRIMONIO AUTÓNOMO FONDO NACIONAL DE TURISMO FONTUR</v>
      </c>
      <c r="B3" s="60" t="str">
        <f>'Resumen General'!C6</f>
        <v>DANIEL ALFREDO MUÑOZ LOPEZ</v>
      </c>
      <c r="C3" s="60">
        <f>+ABOGADOS!D11</f>
        <v>14</v>
      </c>
      <c r="D3" s="60">
        <f>+ABOGADOS!D12</f>
        <v>14</v>
      </c>
      <c r="E3" s="60">
        <f>+ABOGADOS!D13</f>
        <v>14</v>
      </c>
      <c r="F3" s="60">
        <f>+ABOGADOS!D14</f>
        <v>0</v>
      </c>
      <c r="G3" s="60">
        <f>+ABOGADOS!D17</f>
        <v>0</v>
      </c>
      <c r="H3" s="60">
        <f>+ABOGADOS!D18</f>
        <v>0</v>
      </c>
      <c r="I3" s="60">
        <f>+ABOGADOS!G10</f>
        <v>14</v>
      </c>
      <c r="J3" s="60">
        <f>+ABOGADOS!G11</f>
        <v>14</v>
      </c>
      <c r="K3" s="60">
        <f>+ABOGADOS!G12</f>
        <v>13</v>
      </c>
      <c r="L3" s="60">
        <f>+ABOGADOS!G17</f>
        <v>14</v>
      </c>
      <c r="M3" s="60">
        <f>+ABOGADOS!G18</f>
        <v>0</v>
      </c>
      <c r="N3" s="60">
        <f>+ABOGADOS!G19</f>
        <v>0</v>
      </c>
      <c r="O3" s="60">
        <f>+ABOGADOS!G20</f>
        <v>2</v>
      </c>
      <c r="P3" s="60">
        <f>+JUDICIALES!D11</f>
        <v>81</v>
      </c>
      <c r="Q3" s="60">
        <f>+JUDICIALES!D12</f>
        <v>81</v>
      </c>
      <c r="R3" s="60">
        <f>+JUDICIALES!D13</f>
        <v>0</v>
      </c>
      <c r="S3" s="60">
        <f>+JUDICIALES!D16</f>
        <v>2</v>
      </c>
      <c r="T3" s="60">
        <f>+JUDICIALES!D17</f>
        <v>2</v>
      </c>
      <c r="U3" s="60">
        <f>+JUDICIALES!D21</f>
        <v>34</v>
      </c>
      <c r="V3" s="60">
        <f>+JUDICIALES!D22</f>
        <v>0</v>
      </c>
      <c r="W3" s="60">
        <f>JUDICIALES!D28</f>
        <v>2</v>
      </c>
      <c r="X3" s="60">
        <f>JUDICIALES!D29</f>
        <v>1</v>
      </c>
      <c r="Y3" s="60">
        <f>JUDICIALES!D30</f>
        <v>0</v>
      </c>
      <c r="Z3" s="60">
        <f>JUDICIALES!D31</f>
        <v>0</v>
      </c>
      <c r="AA3" s="60">
        <f>JUDICIALES!D32</f>
        <v>0</v>
      </c>
      <c r="AB3" s="60">
        <f>+JUDICIALES!G9</f>
        <v>0</v>
      </c>
      <c r="AC3" s="60">
        <f>+JUDICIALES!G10</f>
        <v>0</v>
      </c>
      <c r="AD3" s="60">
        <f>+JUDICIALES!G11</f>
        <v>0</v>
      </c>
      <c r="AE3" s="60">
        <f>+JUDICIALES!G15</f>
        <v>71</v>
      </c>
      <c r="AF3" s="60">
        <f>+JUDICIALES!G16</f>
        <v>66</v>
      </c>
      <c r="AG3" s="60">
        <f>+JUDICIALES!G17</f>
        <v>5</v>
      </c>
      <c r="AH3" s="60">
        <f>+JUDICIALES!G18</f>
        <v>0</v>
      </c>
      <c r="AI3" s="60">
        <f>+JUDICIALES!G21</f>
        <v>1</v>
      </c>
      <c r="AJ3" s="60">
        <f>+JUDICIALES!G22</f>
        <v>53</v>
      </c>
      <c r="AK3" s="60">
        <f>+JUDICIALES!G23</f>
        <v>4</v>
      </c>
      <c r="AL3" s="60">
        <f>+JUDICIALES!G24</f>
        <v>13</v>
      </c>
      <c r="AM3" s="60">
        <f>+JUDICIALES!H21</f>
        <v>1</v>
      </c>
      <c r="AN3" s="60">
        <f>+JUDICIALES!H22</f>
        <v>52</v>
      </c>
      <c r="AO3" s="60">
        <f>+JUDICIALES!H23</f>
        <v>4</v>
      </c>
      <c r="AP3" s="60">
        <f>+JUDICIALES!H24</f>
        <v>13</v>
      </c>
      <c r="AQ3" s="60">
        <f>+PREJUDICIALES!D10</f>
        <v>0</v>
      </c>
      <c r="AR3" s="60">
        <f>+PREJUDICIALES!D11</f>
        <v>0</v>
      </c>
      <c r="AS3" s="60">
        <f>+PREJUDICIALES!D12</f>
        <v>2</v>
      </c>
      <c r="AT3" s="60">
        <f>+PREJUDICIALES!D13</f>
        <v>0</v>
      </c>
      <c r="AU3" s="60">
        <f>+PREJUDICIALES!D14</f>
        <v>0</v>
      </c>
      <c r="AV3" s="60">
        <f>+PREJUDICIALES!D17</f>
        <v>2</v>
      </c>
      <c r="AW3" s="60">
        <f>+PREJUDICIALES!D18</f>
        <v>2</v>
      </c>
      <c r="AX3" s="60">
        <f>+PREJUDICIALES!G12</f>
        <v>0</v>
      </c>
      <c r="AY3" s="60">
        <f>+PREJUDICIALES!G13</f>
        <v>0</v>
      </c>
      <c r="AZ3" s="60">
        <f>+ARBITRAMENTOS!D9</f>
        <v>0</v>
      </c>
      <c r="BA3" s="60">
        <f>+ARBITRAMENTOS!D10</f>
        <v>0</v>
      </c>
      <c r="BB3" s="60">
        <f>ARBITRAMENTOS!G9</f>
        <v>1</v>
      </c>
      <c r="BC3" s="60">
        <f>ARBITRAMENTOS!G10</f>
        <v>1</v>
      </c>
      <c r="BD3" s="60" t="str">
        <f>+PAGOS!D9</f>
        <v>No</v>
      </c>
      <c r="BE3" s="60" t="str">
        <f>+PAGOS!D10</f>
        <v>No</v>
      </c>
      <c r="BF3" s="61">
        <f>USUARIOS!D9</f>
        <v>45184</v>
      </c>
      <c r="BG3" s="61">
        <f>ABOGADOS!D7</f>
        <v>45184</v>
      </c>
      <c r="BH3" s="61">
        <f>JUDICIALES!D8</f>
        <v>45184</v>
      </c>
      <c r="BI3" s="60" t="str">
        <f>+USUARIOS!C19</f>
        <v>Nota 1: De acuerdo a lo informado por el Jefe Jurídico y Administrador del Sistema, "Respecto del perfil "Enlace de Pagos y Jefe Financiero", teniendo en cuenta lo indicado en la Circular Externa No.02 del 15 de junio de 2019 emitida por la ANDJE, solo debe habilitarse para las entidades que gestionan pagos a travez del rubro de sentencias y conciliaciones en el SIIF, en el caso del P.A. FONTUR no aplica ya que el Art. 2.9.1.1.3. del Decreto 1068 de 2015 no incluye al P.A. FONTUR dentro de las entidades que deben usar SIIF.</v>
      </c>
      <c r="BJ3" s="60" t="str">
        <f>+ABOGADOS!C22</f>
        <v>Nota 1:  El Abogado Luis Carlos Gonzalez Jimenez no presenta diligenciada información laboral en eKOGUI.
Nota 2: El apoderado Mauricio Fernando Rodriguez Tamayo, no presentó evidencia de capacitación, sin embargo, suministro certificación de la ANDJE de la abogada socio de la firma RODRÍGUEZ CASTAÑO María Victoria Castaño del 12 de agosto de 2022.
Nota 3: No se observó evidencia de capacitación del apoderado LUIS CARLOS GONZALEZ JIMENEZ quien suministró certificación juramentada en donde afirma que conoce el sistema eKOGUI
Nota 4: No se observó evidencia de capacitación para el apoderado ANDREA CAROLINA MARTINEZ ALVARADO</v>
      </c>
      <c r="BK3" s="60" t="str">
        <f>+JUDICIALES!F28</f>
        <v>Nota 1: El total de los procesos en donde FONTUR tiene calidad de demandado al 30 de junio de 2023 son 71.
Nota 2: Los procesos terminados durante el primer semestre de 2023 corresponden al 2309688 y 2314871, el primero presenta "AUTO QUE RESUELVE EL DESISTIMIENTO DE LAS PRETENSIONES" del 18 de mayo de 2023 el segundo EJECUTORIA DE LA SENTENCIA del 26 de enero de 2023 con sentido de la demanda FAVORABLE
Nota 3: Los procesos con calificación anterior al 1 de enero de 2023 corresponden a 1166263, 1265191, 2177531, 2240118 y 2367132 los cuales fueron actualizados entre julio y septiembre de 2023.
Nota 4: El proceso con probabilidad de perdida ALTA correspomnde al 2385316 el cual presenta una provisión $0 en eKOGUI sin embargo el valor de las pretenciones indexadas asciende a $67.405.227
Nota 5: El proceso con riesgo MEDIO que presenta provisión contable de $369,869,415 en eKOGUI corresponde al 2337957, el cual por el riesgo no debería tener provisión contable más si estar en Cuentas de Orden</v>
      </c>
      <c r="BL3" s="60" t="str">
        <f>+PREJUDICIALES!F17</f>
        <v>Al 30 de junio de 2023 no se presentaban concliciaciones prejudiciales activas</v>
      </c>
      <c r="BM3" s="60" t="str">
        <f>+ARBITRAMENTOS!C13</f>
        <v>Al 30 de junio de 2023 no se presentaban arbitramentos activos</v>
      </c>
      <c r="BN3" s="60" t="str">
        <f>+PAGOS!F8</f>
        <v>Ninguna</v>
      </c>
      <c r="BO3" s="60" t="str">
        <f>'Resumen General'!B23</f>
        <v>Ver observaciones en cada uno de los modulos</v>
      </c>
    </row>
    <row r="12" spans="1:67">
      <c r="A12" s="60" t="s">
        <v>568</v>
      </c>
      <c r="B12" s="60" t="s">
        <v>10</v>
      </c>
      <c r="C12" s="63" t="s">
        <v>11</v>
      </c>
      <c r="D12" s="63" t="s">
        <v>12</v>
      </c>
      <c r="E12" s="63" t="s">
        <v>13</v>
      </c>
      <c r="F12" s="63" t="s">
        <v>14</v>
      </c>
      <c r="G12" s="63" t="s">
        <v>15</v>
      </c>
    </row>
    <row r="13" spans="1:67">
      <c r="A13" s="60" t="str">
        <f t="shared" ref="A13:A18" si="0">$A$3</f>
        <v>PATRIMONIO AUTÓNOMO FONDO NACIONAL DE TURISMO FONTUR</v>
      </c>
      <c r="B13" s="60" t="s">
        <v>16</v>
      </c>
      <c r="C13" s="60" t="str">
        <f>USUARIOS!C12</f>
        <v>No</v>
      </c>
      <c r="D13" s="62">
        <f>USUARIOS!D12</f>
        <v>0</v>
      </c>
      <c r="E13" s="60">
        <f>USUARIOS!E12</f>
        <v>0</v>
      </c>
      <c r="F13" s="62">
        <f>USUARIOS!F12</f>
        <v>0</v>
      </c>
      <c r="G13" s="60" t="str">
        <f>USUARIOS!G12</f>
        <v/>
      </c>
    </row>
    <row r="14" spans="1:67">
      <c r="A14" s="60" t="str">
        <f t="shared" si="0"/>
        <v>PATRIMONIO AUTÓNOMO FONDO NACIONAL DE TURISMO FONTUR</v>
      </c>
      <c r="B14" s="60" t="s">
        <v>17</v>
      </c>
      <c r="C14" s="60" t="str">
        <f>USUARIOS!C13</f>
        <v>Si</v>
      </c>
      <c r="D14" s="62">
        <f>USUARIOS!D13</f>
        <v>44740</v>
      </c>
      <c r="E14" s="60" t="str">
        <f>USUARIOS!E13</f>
        <v>ANDRES FELIPE HERNANDEZ GARZON</v>
      </c>
      <c r="F14" s="62">
        <f>USUARIOS!F13</f>
        <v>45042</v>
      </c>
      <c r="G14" s="60" t="str">
        <f>USUARIOS!G13</f>
        <v/>
      </c>
    </row>
    <row r="15" spans="1:67">
      <c r="A15" s="60" t="str">
        <f t="shared" si="0"/>
        <v>PATRIMONIO AUTÓNOMO FONDO NACIONAL DE TURISMO FONTUR</v>
      </c>
      <c r="B15" s="60" t="s">
        <v>19</v>
      </c>
      <c r="C15" s="60" t="str">
        <f>USUARIOS!C14</f>
        <v>No</v>
      </c>
      <c r="D15" s="62">
        <f>USUARIOS!D14</f>
        <v>0</v>
      </c>
      <c r="E15" s="60">
        <f>USUARIOS!E14</f>
        <v>0</v>
      </c>
      <c r="F15" s="62">
        <f>USUARIOS!F14</f>
        <v>0</v>
      </c>
      <c r="G15" s="60" t="str">
        <f>USUARIOS!G14</f>
        <v/>
      </c>
    </row>
    <row r="16" spans="1:67">
      <c r="A16" s="60" t="str">
        <f t="shared" si="0"/>
        <v>PATRIMONIO AUTÓNOMO FONDO NACIONAL DE TURISMO FONTUR</v>
      </c>
      <c r="B16" s="60" t="s">
        <v>20</v>
      </c>
      <c r="C16" s="60" t="str">
        <f>USUARIOS!C15</f>
        <v>Si</v>
      </c>
      <c r="D16" s="62">
        <f>USUARIOS!D15</f>
        <v>42388</v>
      </c>
      <c r="E16" s="60" t="str">
        <f>USUARIOS!E15</f>
        <v>DANIEL ALFREDO MUÑOZ LOPEZ</v>
      </c>
      <c r="F16" s="62">
        <f>USUARIOS!F15</f>
        <v>44956</v>
      </c>
      <c r="G16" s="60" t="str">
        <f>USUARIOS!G15</f>
        <v/>
      </c>
    </row>
    <row r="17" spans="1:7">
      <c r="A17" s="60" t="str">
        <f t="shared" si="0"/>
        <v>PATRIMONIO AUTÓNOMO FONDO NACIONAL DE TURISMO FONTUR</v>
      </c>
      <c r="B17" s="60" t="s">
        <v>22</v>
      </c>
      <c r="C17" s="60" t="str">
        <f>USUARIOS!C16</f>
        <v>Si</v>
      </c>
      <c r="D17" s="62">
        <f>USUARIOS!D16</f>
        <v>44445</v>
      </c>
      <c r="E17" s="60" t="str">
        <f>USUARIOS!E16</f>
        <v>CAMILO ALFONSO HERRERA URREGO</v>
      </c>
      <c r="F17" s="62">
        <f>USUARIOS!F16</f>
        <v>44994</v>
      </c>
      <c r="G17" s="60" t="str">
        <f>USUARIOS!G16</f>
        <v/>
      </c>
    </row>
    <row r="18" spans="1:7">
      <c r="A18" s="60" t="str">
        <f t="shared" si="0"/>
        <v>PATRIMONIO AUTÓNOMO FONDO NACIONAL DE TURISMO FONTUR</v>
      </c>
      <c r="B18" s="60" t="s">
        <v>24</v>
      </c>
      <c r="C18" s="60" t="str">
        <f>USUARIOS!C17</f>
        <v>Si</v>
      </c>
      <c r="D18" s="62">
        <f>USUARIOS!D17</f>
        <v>44733</v>
      </c>
      <c r="E18" s="60" t="str">
        <f>USUARIOS!E17</f>
        <v>LILIANA MARIA DEL CARMEN CARDENAS VASQUEZ</v>
      </c>
      <c r="F18" s="62">
        <f>USUARIOS!F17</f>
        <v>45036</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opLeftCell="A4" zoomScale="89" zoomScaleNormal="89" workbookViewId="0">
      <selection activeCell="C19" sqref="C19:G19"/>
    </sheetView>
  </sheetViews>
  <sheetFormatPr defaultColWidth="11.42578125" defaultRowHeight="14.4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 thickBot="1"/>
    <row r="6" spans="2:20">
      <c r="B6" s="10"/>
      <c r="C6" s="11"/>
      <c r="D6" s="11"/>
      <c r="E6" s="11"/>
      <c r="F6" s="11"/>
      <c r="G6" s="12"/>
    </row>
    <row r="7" spans="2:20" ht="21">
      <c r="B7" s="82" t="s">
        <v>3</v>
      </c>
      <c r="C7" s="83"/>
      <c r="D7" s="83"/>
      <c r="E7" s="83"/>
      <c r="F7" s="83"/>
      <c r="G7" s="84"/>
      <c r="T7" s="1" t="s">
        <v>4</v>
      </c>
    </row>
    <row r="8" spans="2:20" ht="15" thickBot="1">
      <c r="B8" s="13"/>
      <c r="D8" s="90" t="s">
        <v>5</v>
      </c>
      <c r="E8" s="90"/>
      <c r="G8" s="14"/>
      <c r="T8" s="1" t="s">
        <v>6</v>
      </c>
    </row>
    <row r="9" spans="2:20" ht="15" thickBot="1">
      <c r="B9" s="88" t="s">
        <v>7</v>
      </c>
      <c r="C9" s="89"/>
      <c r="D9" s="69">
        <v>45184</v>
      </c>
      <c r="G9" s="14"/>
      <c r="T9" s="1" t="s">
        <v>8</v>
      </c>
    </row>
    <row r="10" spans="2:20">
      <c r="B10" s="13" t="s">
        <v>9</v>
      </c>
      <c r="G10" s="58">
        <v>43545</v>
      </c>
    </row>
    <row r="11" spans="2:20">
      <c r="B11" s="20" t="s">
        <v>10</v>
      </c>
      <c r="C11" s="21" t="s">
        <v>11</v>
      </c>
      <c r="D11" s="22" t="s">
        <v>12</v>
      </c>
      <c r="E11" s="21" t="s">
        <v>13</v>
      </c>
      <c r="F11" s="21" t="s">
        <v>14</v>
      </c>
      <c r="G11" s="23" t="s">
        <v>15</v>
      </c>
    </row>
    <row r="12" spans="2:20">
      <c r="B12" s="19" t="s">
        <v>16</v>
      </c>
      <c r="C12" s="68" t="s">
        <v>6</v>
      </c>
      <c r="D12" s="69"/>
      <c r="E12" s="68"/>
      <c r="F12" s="69"/>
      <c r="G12" s="70" t="str">
        <f t="shared" ref="G12:G15" si="0">+IF(C12="Si",IF(F12&lt;$G$10,"DESACTUALIZADO",""),"")</f>
        <v/>
      </c>
      <c r="H12" s="36">
        <f t="shared" ref="H12:H17" si="1">+IF(C12="N/A",1,0)</f>
        <v>0</v>
      </c>
      <c r="I12" s="36">
        <f t="shared" ref="I12:I17" si="2">+IF(C12="Si",1,0)</f>
        <v>0</v>
      </c>
      <c r="J12" s="36">
        <f t="shared" ref="J12:J17" si="3">+IF(C12="No",1,0)</f>
        <v>1</v>
      </c>
    </row>
    <row r="13" spans="2:20">
      <c r="B13" s="19" t="s">
        <v>17</v>
      </c>
      <c r="C13" s="68" t="s">
        <v>4</v>
      </c>
      <c r="D13" s="69">
        <v>44740</v>
      </c>
      <c r="E13" s="68" t="s">
        <v>18</v>
      </c>
      <c r="F13" s="69">
        <v>45042</v>
      </c>
      <c r="G13" s="70" t="str">
        <f t="shared" si="0"/>
        <v/>
      </c>
      <c r="H13" s="36">
        <f t="shared" si="1"/>
        <v>0</v>
      </c>
      <c r="I13" s="36">
        <f t="shared" si="2"/>
        <v>1</v>
      </c>
      <c r="J13" s="36">
        <f t="shared" si="3"/>
        <v>0</v>
      </c>
    </row>
    <row r="14" spans="2:20">
      <c r="B14" s="19" t="s">
        <v>19</v>
      </c>
      <c r="C14" s="68" t="s">
        <v>6</v>
      </c>
      <c r="D14" s="69"/>
      <c r="E14" s="68"/>
      <c r="F14" s="69"/>
      <c r="G14" s="70" t="str">
        <f t="shared" si="0"/>
        <v/>
      </c>
      <c r="H14" s="36">
        <f t="shared" si="1"/>
        <v>0</v>
      </c>
      <c r="I14" s="36">
        <f t="shared" si="2"/>
        <v>0</v>
      </c>
      <c r="J14" s="36">
        <f t="shared" si="3"/>
        <v>1</v>
      </c>
      <c r="T14" s="41">
        <v>43545</v>
      </c>
    </row>
    <row r="15" spans="2:20">
      <c r="B15" s="19" t="s">
        <v>20</v>
      </c>
      <c r="C15" s="68" t="s">
        <v>4</v>
      </c>
      <c r="D15" s="69">
        <v>42388</v>
      </c>
      <c r="E15" s="68" t="s">
        <v>21</v>
      </c>
      <c r="F15" s="69">
        <v>44956</v>
      </c>
      <c r="G15" s="70" t="str">
        <f t="shared" si="0"/>
        <v/>
      </c>
      <c r="H15" s="36">
        <f t="shared" si="1"/>
        <v>0</v>
      </c>
      <c r="I15" s="36">
        <f t="shared" si="2"/>
        <v>1</v>
      </c>
      <c r="J15" s="36">
        <f t="shared" si="3"/>
        <v>0</v>
      </c>
    </row>
    <row r="16" spans="2:20">
      <c r="B16" s="19" t="s">
        <v>22</v>
      </c>
      <c r="C16" s="68" t="s">
        <v>4</v>
      </c>
      <c r="D16" s="69">
        <v>44445</v>
      </c>
      <c r="E16" s="68" t="s">
        <v>23</v>
      </c>
      <c r="F16" s="69">
        <v>44994</v>
      </c>
      <c r="G16" s="70" t="str">
        <f t="shared" ref="G16:G17" si="4">+IF(C16="Si",IF(F16&lt;$G$10,"DESACTUALIZADO",""),"")</f>
        <v/>
      </c>
      <c r="H16" s="36">
        <f t="shared" si="1"/>
        <v>0</v>
      </c>
      <c r="I16" s="36">
        <f t="shared" si="2"/>
        <v>1</v>
      </c>
      <c r="J16" s="36">
        <f t="shared" si="3"/>
        <v>0</v>
      </c>
    </row>
    <row r="17" spans="2:10">
      <c r="B17" s="19" t="s">
        <v>24</v>
      </c>
      <c r="C17" s="68" t="s">
        <v>4</v>
      </c>
      <c r="D17" s="69">
        <v>44733</v>
      </c>
      <c r="E17" s="68" t="s">
        <v>25</v>
      </c>
      <c r="F17" s="69">
        <v>45036</v>
      </c>
      <c r="G17" s="70" t="str">
        <f t="shared" si="4"/>
        <v/>
      </c>
      <c r="H17" s="36">
        <f t="shared" si="1"/>
        <v>0</v>
      </c>
      <c r="I17" s="36">
        <f t="shared" si="2"/>
        <v>1</v>
      </c>
      <c r="J17" s="36">
        <f t="shared" si="3"/>
        <v>0</v>
      </c>
    </row>
    <row r="18" spans="2:10">
      <c r="B18" s="13"/>
      <c r="G18" s="14"/>
    </row>
    <row r="19" spans="2:10" ht="94.5" customHeight="1" thickBot="1">
      <c r="B19" s="53" t="s">
        <v>26</v>
      </c>
      <c r="C19" s="85" t="s">
        <v>27</v>
      </c>
      <c r="D19" s="86"/>
      <c r="E19" s="86"/>
      <c r="F19" s="86"/>
      <c r="G19" s="87"/>
    </row>
  </sheetData>
  <sheetProtection algorithmName="SHA-512" hashValue="0kJmFnt/0uHOxTqD3DscRgJYqAgPjlMtBz++aONQzQ+uWmKJIbE8eGjyXwQ07VBSj3vVXmuaLBYu25ho1NYRDQ==" saltValue="AhmoxHd53fGv0cC3ddkZyA==" spinCount="100000" sheet="1" objects="1" scenarios="1"/>
  <dataConsolidate/>
  <mergeCells count="4">
    <mergeCell ref="B7:G7"/>
    <mergeCell ref="C19:G19"/>
    <mergeCell ref="B9:C9"/>
    <mergeCell ref="D8:E8"/>
  </mergeCells>
  <conditionalFormatting sqref="C12:C17">
    <cfRule type="containsText" dxfId="36" priority="22" operator="containsText" text="N/A">
      <formula>NOT(ISERROR(SEARCH("N/A",C12)))</formula>
    </cfRule>
  </conditionalFormatting>
  <conditionalFormatting sqref="C19">
    <cfRule type="containsBlanks" dxfId="35" priority="23">
      <formula>LEN(TRIM(C19))=0</formula>
    </cfRule>
  </conditionalFormatting>
  <conditionalFormatting sqref="C12:F17">
    <cfRule type="containsBlanks" dxfId="34" priority="24">
      <formula>LEN(TRIM(C12))=0</formula>
    </cfRule>
  </conditionalFormatting>
  <conditionalFormatting sqref="D9">
    <cfRule type="containsBlanks" dxfId="33" priority="29">
      <formula>LEN(TRIM(D9))=0</formula>
    </cfRule>
  </conditionalFormatting>
  <conditionalFormatting sqref="D12:F12 D13:D17">
    <cfRule type="expression" dxfId="32" priority="18">
      <formula>OR($C$12="No",$C$12="N/A")</formula>
    </cfRule>
  </conditionalFormatting>
  <conditionalFormatting sqref="D13:F13">
    <cfRule type="expression" dxfId="31" priority="15">
      <formula>OR($C$13="No",$C$13="N/A")</formula>
    </cfRule>
  </conditionalFormatting>
  <conditionalFormatting sqref="D14:F14">
    <cfRule type="expression" dxfId="30" priority="17">
      <formula>OR($C$14="No",$C$14="N/A")</formula>
    </cfRule>
  </conditionalFormatting>
  <conditionalFormatting sqref="D15:F15">
    <cfRule type="expression" dxfId="29" priority="13">
      <formula>OR($C$15="No",$C$15="N/A")</formula>
    </cfRule>
  </conditionalFormatting>
  <conditionalFormatting sqref="D16:F16">
    <cfRule type="expression" dxfId="28" priority="12">
      <formula>OR($C$16="No",$C$16="N/A")</formula>
    </cfRule>
  </conditionalFormatting>
  <conditionalFormatting sqref="D17:F17">
    <cfRule type="expression" dxfId="27" priority="11">
      <formula>OR($C$17="No",$C$17="N/A")</formula>
    </cfRule>
  </conditionalFormatting>
  <conditionalFormatting sqref="F13:F17">
    <cfRule type="expression" dxfId="26"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45107</formula1>
      <formula2>45184</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E58DC6F2-AF8E-44D8-8308-67B889760E53}">
      <formula1>40544</formula1>
      <formula2>45184</formula2>
    </dataValidation>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5D3B443B-EE1A-47A2-809D-AC4CD6931E13}">
      <formula1>40544</formula1>
      <formula2>45107</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topLeftCell="A21" zoomScale="91" zoomScaleNormal="91" workbookViewId="0">
      <selection activeCell="C22" sqref="C22:G25"/>
    </sheetView>
  </sheetViews>
  <sheetFormatPr defaultColWidth="11.42578125" defaultRowHeight="14.4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 thickBot="1"/>
    <row r="2" spans="2:22">
      <c r="B2" s="10"/>
      <c r="C2" s="11"/>
      <c r="D2" s="11"/>
      <c r="E2" s="11"/>
      <c r="F2" s="11"/>
      <c r="G2" s="11"/>
      <c r="H2" s="12"/>
    </row>
    <row r="3" spans="2:22">
      <c r="B3" s="13"/>
      <c r="H3" s="14"/>
      <c r="V3" s="25">
        <f>+IF(D12&lt;=10,D12,IF(ROUNDDOWN(D12*10%,0)&lt;10,10,ROUNDDOWN(D12*10%,0)))</f>
        <v>10</v>
      </c>
    </row>
    <row r="4" spans="2:22">
      <c r="B4" s="13"/>
      <c r="H4" s="14"/>
    </row>
    <row r="5" spans="2:22">
      <c r="B5" s="13"/>
      <c r="D5" s="1" t="s">
        <v>5</v>
      </c>
      <c r="H5" s="14"/>
    </row>
    <row r="6" spans="2:22" ht="15" customHeight="1">
      <c r="B6" s="13"/>
      <c r="G6" s="26"/>
      <c r="H6" s="27"/>
    </row>
    <row r="7" spans="2:22" ht="17.25" customHeight="1">
      <c r="B7" s="13"/>
      <c r="C7" s="18" t="s">
        <v>7</v>
      </c>
      <c r="D7" s="69">
        <v>45184</v>
      </c>
      <c r="E7" s="24"/>
      <c r="F7" s="91" t="str">
        <f>"Seleccione una muestra de "&amp;V3&amp;" abogados activos y complete la siguiente tabla"</f>
        <v>Seleccione una muestra de 10 abogados activos y complete la siguiente tabla</v>
      </c>
      <c r="G7" s="92"/>
      <c r="H7" s="27"/>
    </row>
    <row r="8" spans="2:22">
      <c r="B8" s="13"/>
      <c r="F8" s="93"/>
      <c r="G8" s="94"/>
      <c r="H8" s="14"/>
      <c r="T8" s="1" t="s">
        <v>6</v>
      </c>
    </row>
    <row r="9" spans="2:22" ht="23.45">
      <c r="B9" s="13"/>
      <c r="C9" s="28" t="s">
        <v>28</v>
      </c>
      <c r="E9"/>
      <c r="F9" s="22" t="s">
        <v>29</v>
      </c>
      <c r="G9" s="22" t="s">
        <v>30</v>
      </c>
      <c r="H9" s="14"/>
      <c r="T9" s="1" t="s">
        <v>8</v>
      </c>
    </row>
    <row r="10" spans="2:22">
      <c r="B10" s="13"/>
      <c r="C10" s="21" t="s">
        <v>31</v>
      </c>
      <c r="D10" s="21" t="s">
        <v>32</v>
      </c>
      <c r="E10"/>
      <c r="F10" s="18" t="s">
        <v>33</v>
      </c>
      <c r="G10" s="68">
        <v>14</v>
      </c>
      <c r="H10" s="14"/>
    </row>
    <row r="11" spans="2:22">
      <c r="B11" s="13"/>
      <c r="C11" s="18" t="s">
        <v>34</v>
      </c>
      <c r="D11" s="68">
        <v>14</v>
      </c>
      <c r="E11"/>
      <c r="F11" s="18" t="s">
        <v>35</v>
      </c>
      <c r="G11" s="68">
        <v>14</v>
      </c>
      <c r="H11" s="14"/>
    </row>
    <row r="12" spans="2:22">
      <c r="B12" s="13"/>
      <c r="C12" s="18" t="s">
        <v>36</v>
      </c>
      <c r="D12" s="68">
        <v>14</v>
      </c>
      <c r="E12"/>
      <c r="F12" s="18" t="s">
        <v>37</v>
      </c>
      <c r="G12" s="68">
        <v>13</v>
      </c>
      <c r="H12" s="14"/>
    </row>
    <row r="13" spans="2:22">
      <c r="B13" s="13"/>
      <c r="C13" s="18" t="s">
        <v>38</v>
      </c>
      <c r="D13" s="68">
        <v>14</v>
      </c>
      <c r="E13"/>
      <c r="F13" s="44" t="s">
        <v>39</v>
      </c>
      <c r="G13" s="43"/>
      <c r="H13" s="14"/>
    </row>
    <row r="14" spans="2:22">
      <c r="B14" s="13"/>
      <c r="E14"/>
      <c r="F14" s="45" t="s">
        <v>40</v>
      </c>
      <c r="G14" s="46"/>
      <c r="H14" s="14"/>
    </row>
    <row r="15" spans="2:22">
      <c r="B15" s="13"/>
      <c r="E15"/>
      <c r="H15" s="14"/>
    </row>
    <row r="16" spans="2:22">
      <c r="B16" s="13"/>
      <c r="C16" s="21" t="s">
        <v>41</v>
      </c>
      <c r="D16" s="21" t="s">
        <v>32</v>
      </c>
      <c r="E16"/>
      <c r="F16" s="22" t="s">
        <v>42</v>
      </c>
      <c r="G16" s="22" t="s">
        <v>30</v>
      </c>
      <c r="H16" s="14"/>
    </row>
    <row r="17" spans="2:8">
      <c r="B17" s="13"/>
      <c r="C17" s="18" t="s">
        <v>43</v>
      </c>
      <c r="D17" s="68">
        <v>0</v>
      </c>
      <c r="E17"/>
      <c r="F17" s="18" t="s">
        <v>44</v>
      </c>
      <c r="G17" s="68">
        <v>14</v>
      </c>
      <c r="H17" s="14"/>
    </row>
    <row r="18" spans="2:8">
      <c r="B18" s="13"/>
      <c r="C18" s="18" t="s">
        <v>45</v>
      </c>
      <c r="D18" s="68">
        <v>0</v>
      </c>
      <c r="E18"/>
      <c r="F18" s="37" t="s">
        <v>46</v>
      </c>
      <c r="G18" s="68">
        <v>0</v>
      </c>
      <c r="H18" s="14"/>
    </row>
    <row r="19" spans="2:8">
      <c r="B19" s="13"/>
      <c r="C19" s="49"/>
      <c r="E19"/>
      <c r="F19" s="18" t="s">
        <v>47</v>
      </c>
      <c r="G19" s="68">
        <v>0</v>
      </c>
      <c r="H19" s="14"/>
    </row>
    <row r="20" spans="2:8">
      <c r="B20" s="13"/>
      <c r="C20" s="49"/>
      <c r="E20"/>
      <c r="F20" s="18" t="s">
        <v>48</v>
      </c>
      <c r="G20" s="68">
        <v>2</v>
      </c>
      <c r="H20" s="14"/>
    </row>
    <row r="21" spans="2:8">
      <c r="B21" s="13"/>
      <c r="C21" s="49" t="s">
        <v>49</v>
      </c>
      <c r="E21"/>
      <c r="F21"/>
      <c r="G21"/>
      <c r="H21" s="14"/>
    </row>
    <row r="22" spans="2:8">
      <c r="B22" s="13"/>
      <c r="C22" s="95" t="s">
        <v>50</v>
      </c>
      <c r="D22" s="96"/>
      <c r="E22" s="96"/>
      <c r="F22" s="96"/>
      <c r="G22" s="97"/>
      <c r="H22" s="14"/>
    </row>
    <row r="23" spans="2:8">
      <c r="B23" s="13"/>
      <c r="C23" s="98"/>
      <c r="D23" s="99"/>
      <c r="E23" s="99"/>
      <c r="F23" s="99"/>
      <c r="G23" s="100"/>
      <c r="H23" s="14"/>
    </row>
    <row r="24" spans="2:8">
      <c r="B24" s="13"/>
      <c r="C24" s="98"/>
      <c r="D24" s="99"/>
      <c r="E24" s="99"/>
      <c r="F24" s="99"/>
      <c r="G24" s="100"/>
      <c r="H24" s="14"/>
    </row>
    <row r="25" spans="2:8">
      <c r="B25" s="13"/>
      <c r="C25" s="101"/>
      <c r="D25" s="102"/>
      <c r="E25" s="102"/>
      <c r="F25" s="102"/>
      <c r="G25" s="103"/>
      <c r="H25" s="14"/>
    </row>
    <row r="26" spans="2:8" ht="15" thickBot="1">
      <c r="B26" s="15"/>
      <c r="C26" s="16"/>
      <c r="D26" s="16"/>
      <c r="E26" s="16"/>
      <c r="F26" s="16"/>
      <c r="G26" s="16"/>
      <c r="H26" s="17"/>
    </row>
  </sheetData>
  <sheetProtection algorithmName="SHA-512" hashValue="3oWqBmu0jP1ht5MuqGsp0ctU/SAHxDlRHyDU5U40O/Toh9LjBfwEyAE5JoQrtYv1VnIAOCUWHPSu1+W2i10NFA==" saltValue="gDz9/BDuqbjSEyApFLT0yw=="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 G10:G12 D18 D12:D13 D11"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45107</formula1>
      <formula2>45184</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C14" zoomScale="80" zoomScaleNormal="80" workbookViewId="0">
      <selection activeCell="F28" sqref="F28:H33"/>
    </sheetView>
  </sheetViews>
  <sheetFormatPr defaultColWidth="11.42578125" defaultRowHeight="14.4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6384" width="11.42578125" style="1"/>
  </cols>
  <sheetData>
    <row r="1" spans="2:23" ht="15" thickBot="1"/>
    <row r="2" spans="2:23" ht="9" customHeight="1">
      <c r="B2" s="10"/>
      <c r="C2" s="11"/>
      <c r="D2" s="11"/>
      <c r="E2" s="11"/>
      <c r="F2" s="11"/>
      <c r="G2" s="11"/>
      <c r="H2" s="11"/>
      <c r="I2" s="12"/>
    </row>
    <row r="3" spans="2:23">
      <c r="B3" s="13"/>
      <c r="I3" s="14"/>
      <c r="W3" s="25">
        <f>+IF(D17&lt;=10,D17,IF(ROUNDDOWN(D17*10%,0)&lt;10,10,ROUNDDOWN(D17*10%,0)))</f>
        <v>2</v>
      </c>
    </row>
    <row r="4" spans="2:23">
      <c r="B4" s="13"/>
      <c r="I4" s="14"/>
    </row>
    <row r="5" spans="2:23" ht="9" customHeight="1">
      <c r="B5" s="13"/>
      <c r="I5" s="14"/>
    </row>
    <row r="6" spans="2:23" ht="19.5" customHeight="1">
      <c r="B6" s="13"/>
      <c r="C6" s="109" t="s">
        <v>51</v>
      </c>
      <c r="D6" s="109"/>
      <c r="E6" s="109"/>
      <c r="F6" s="109"/>
      <c r="G6" s="109"/>
      <c r="H6" s="109"/>
      <c r="I6" s="27"/>
    </row>
    <row r="7" spans="2:23">
      <c r="B7" s="13"/>
      <c r="E7" s="71" t="s">
        <v>5</v>
      </c>
      <c r="I7" s="14"/>
      <c r="U7" s="1" t="s">
        <v>6</v>
      </c>
    </row>
    <row r="8" spans="2:23">
      <c r="B8" s="13"/>
      <c r="C8" s="21" t="s">
        <v>7</v>
      </c>
      <c r="D8" s="69">
        <v>45184</v>
      </c>
      <c r="E8"/>
      <c r="F8" s="31" t="s">
        <v>52</v>
      </c>
      <c r="G8" s="76" t="s">
        <v>53</v>
      </c>
      <c r="I8" s="14"/>
      <c r="U8" s="1" t="s">
        <v>8</v>
      </c>
    </row>
    <row r="9" spans="2:23">
      <c r="B9" s="13"/>
      <c r="E9"/>
      <c r="F9" s="18" t="s">
        <v>54</v>
      </c>
      <c r="G9" s="68">
        <v>0</v>
      </c>
      <c r="I9" s="14"/>
    </row>
    <row r="10" spans="2:23">
      <c r="B10" s="13"/>
      <c r="C10" s="21" t="s">
        <v>55</v>
      </c>
      <c r="D10" s="21" t="s">
        <v>32</v>
      </c>
      <c r="E10"/>
      <c r="F10" s="18" t="s">
        <v>56</v>
      </c>
      <c r="G10" s="68">
        <v>0</v>
      </c>
      <c r="I10" s="14"/>
    </row>
    <row r="11" spans="2:23">
      <c r="B11" s="13"/>
      <c r="C11" s="18" t="s">
        <v>57</v>
      </c>
      <c r="D11" s="68">
        <v>81</v>
      </c>
      <c r="E11"/>
      <c r="F11" s="18" t="s">
        <v>58</v>
      </c>
      <c r="G11" s="68">
        <v>0</v>
      </c>
      <c r="I11" s="14"/>
    </row>
    <row r="12" spans="2:23">
      <c r="B12" s="13"/>
      <c r="C12" s="18" t="s">
        <v>59</v>
      </c>
      <c r="D12" s="68">
        <v>81</v>
      </c>
      <c r="E12"/>
      <c r="F12" s="32" t="s">
        <v>60</v>
      </c>
      <c r="I12" s="14"/>
    </row>
    <row r="13" spans="2:23">
      <c r="B13" s="13"/>
      <c r="C13" s="18" t="s">
        <v>61</v>
      </c>
      <c r="D13" s="68">
        <v>0</v>
      </c>
      <c r="E13"/>
      <c r="F13" s="32" t="s">
        <v>62</v>
      </c>
      <c r="I13" s="14"/>
    </row>
    <row r="14" spans="2:23">
      <c r="B14" s="13"/>
      <c r="C14" s="32" t="s">
        <v>63</v>
      </c>
      <c r="E14"/>
      <c r="F14" s="22" t="s">
        <v>64</v>
      </c>
      <c r="G14" s="21" t="s">
        <v>32</v>
      </c>
      <c r="I14" s="14"/>
    </row>
    <row r="15" spans="2:23">
      <c r="B15" s="13"/>
      <c r="C15" s="21" t="s">
        <v>65</v>
      </c>
      <c r="D15" s="21" t="s">
        <v>32</v>
      </c>
      <c r="E15"/>
      <c r="F15" s="18" t="s">
        <v>66</v>
      </c>
      <c r="G15" s="68">
        <v>71</v>
      </c>
      <c r="I15" s="14"/>
    </row>
    <row r="16" spans="2:23">
      <c r="B16" s="13"/>
      <c r="C16" s="18" t="s">
        <v>67</v>
      </c>
      <c r="D16" s="68">
        <v>2</v>
      </c>
      <c r="E16"/>
      <c r="F16" s="18" t="s">
        <v>68</v>
      </c>
      <c r="G16" s="68">
        <v>66</v>
      </c>
      <c r="I16" s="14"/>
    </row>
    <row r="17" spans="2:9">
      <c r="B17" s="13"/>
      <c r="C17" s="18" t="s">
        <v>69</v>
      </c>
      <c r="D17" s="68">
        <v>2</v>
      </c>
      <c r="E17"/>
      <c r="F17" s="18" t="s">
        <v>70</v>
      </c>
      <c r="G17" s="68">
        <v>5</v>
      </c>
      <c r="I17" s="14"/>
    </row>
    <row r="18" spans="2:9">
      <c r="B18" s="13"/>
      <c r="C18" s="32" t="s">
        <v>71</v>
      </c>
      <c r="E18"/>
      <c r="F18" s="18" t="s">
        <v>72</v>
      </c>
      <c r="G18" s="68">
        <v>0</v>
      </c>
      <c r="I18" s="14"/>
    </row>
    <row r="19" spans="2:9">
      <c r="B19" s="13"/>
      <c r="E19"/>
      <c r="I19" s="14"/>
    </row>
    <row r="20" spans="2:9" ht="45" customHeight="1">
      <c r="B20" s="13"/>
      <c r="C20" s="42" t="s">
        <v>73</v>
      </c>
      <c r="D20" s="42" t="s">
        <v>32</v>
      </c>
      <c r="E20"/>
      <c r="F20" s="33" t="s">
        <v>74</v>
      </c>
      <c r="G20" s="42" t="s">
        <v>75</v>
      </c>
      <c r="H20" s="34" t="s">
        <v>76</v>
      </c>
      <c r="I20" s="14"/>
    </row>
    <row r="21" spans="2:9">
      <c r="B21" s="13"/>
      <c r="C21" s="51" t="s">
        <v>77</v>
      </c>
      <c r="D21" s="68">
        <v>34</v>
      </c>
      <c r="E21"/>
      <c r="F21" s="18" t="s">
        <v>78</v>
      </c>
      <c r="G21" s="68">
        <v>1</v>
      </c>
      <c r="H21" s="68">
        <v>1</v>
      </c>
      <c r="I21" s="14"/>
    </row>
    <row r="22" spans="2:9" ht="15" customHeight="1">
      <c r="B22" s="13"/>
      <c r="C22" s="51" t="s">
        <v>79</v>
      </c>
      <c r="D22" s="68">
        <v>0</v>
      </c>
      <c r="E22"/>
      <c r="F22" s="18" t="s">
        <v>80</v>
      </c>
      <c r="G22" s="68">
        <v>53</v>
      </c>
      <c r="H22" s="68">
        <v>52</v>
      </c>
      <c r="I22" s="14"/>
    </row>
    <row r="23" spans="2:9">
      <c r="B23" s="13"/>
      <c r="C23" s="77" t="s">
        <v>81</v>
      </c>
      <c r="D23" s="57"/>
      <c r="E23"/>
      <c r="F23" s="18" t="s">
        <v>82</v>
      </c>
      <c r="G23" s="68">
        <v>4</v>
      </c>
      <c r="H23" s="68">
        <v>4</v>
      </c>
      <c r="I23" s="14"/>
    </row>
    <row r="24" spans="2:9">
      <c r="B24" s="13"/>
      <c r="E24"/>
      <c r="F24" s="18" t="s">
        <v>83</v>
      </c>
      <c r="G24" s="68">
        <v>13</v>
      </c>
      <c r="H24" s="68">
        <v>13</v>
      </c>
      <c r="I24" s="14"/>
    </row>
    <row r="25" spans="2:9" ht="30" customHeight="1">
      <c r="B25" s="13"/>
      <c r="C25" s="59" t="str">
        <f>"Seleccione "&amp;W3&amp;" procesos teminados en el primer semestre de 2023 y llene la siguiente tabla:"</f>
        <v>Seleccione 2 procesos teminados en el primer semestre de 2023 y llene la siguiente tabla:</v>
      </c>
      <c r="D25" s="54"/>
      <c r="E25"/>
      <c r="F25" s="110" t="s">
        <v>84</v>
      </c>
      <c r="G25" s="110"/>
      <c r="H25" s="110"/>
      <c r="I25" s="14"/>
    </row>
    <row r="26" spans="2:9" ht="15" thickBot="1">
      <c r="B26" s="13"/>
      <c r="C26" s="55"/>
      <c r="D26" s="56"/>
      <c r="E26"/>
      <c r="F26" s="52"/>
      <c r="I26" s="14"/>
    </row>
    <row r="27" spans="2:9">
      <c r="B27" s="13"/>
      <c r="C27" s="42" t="s">
        <v>85</v>
      </c>
      <c r="D27" s="42" t="s">
        <v>32</v>
      </c>
      <c r="E27"/>
      <c r="F27" s="104" t="s">
        <v>86</v>
      </c>
      <c r="G27" s="105"/>
      <c r="H27" s="106"/>
      <c r="I27" s="14"/>
    </row>
    <row r="28" spans="2:9">
      <c r="B28" s="13"/>
      <c r="C28" s="18" t="s">
        <v>87</v>
      </c>
      <c r="D28" s="68">
        <v>2</v>
      </c>
      <c r="E28"/>
      <c r="F28" s="107" t="s">
        <v>88</v>
      </c>
      <c r="G28" s="108"/>
      <c r="H28" s="108"/>
      <c r="I28" s="14"/>
    </row>
    <row r="29" spans="2:9">
      <c r="B29" s="13"/>
      <c r="C29" s="18" t="s">
        <v>89</v>
      </c>
      <c r="D29" s="68">
        <v>1</v>
      </c>
      <c r="E29"/>
      <c r="F29" s="108"/>
      <c r="G29" s="108"/>
      <c r="H29" s="108"/>
      <c r="I29" s="14"/>
    </row>
    <row r="30" spans="2:9">
      <c r="B30" s="13"/>
      <c r="C30" s="18" t="s">
        <v>90</v>
      </c>
      <c r="D30" s="68">
        <v>0</v>
      </c>
      <c r="E30"/>
      <c r="F30" s="108"/>
      <c r="G30" s="108"/>
      <c r="H30" s="108"/>
      <c r="I30" s="14"/>
    </row>
    <row r="31" spans="2:9">
      <c r="B31" s="13"/>
      <c r="C31" s="18" t="s">
        <v>91</v>
      </c>
      <c r="D31" s="68">
        <v>0</v>
      </c>
      <c r="E31"/>
      <c r="F31" s="108"/>
      <c r="G31" s="108"/>
      <c r="H31" s="108"/>
      <c r="I31" s="14"/>
    </row>
    <row r="32" spans="2:9">
      <c r="B32" s="13"/>
      <c r="C32" s="18" t="s">
        <v>92</v>
      </c>
      <c r="D32" s="68">
        <v>0</v>
      </c>
      <c r="E32"/>
      <c r="F32" s="108"/>
      <c r="G32" s="108"/>
      <c r="H32" s="108"/>
      <c r="I32" s="14"/>
    </row>
    <row r="33" spans="2:9">
      <c r="B33" s="13"/>
      <c r="E33"/>
      <c r="F33" s="108"/>
      <c r="G33" s="108"/>
      <c r="H33" s="108"/>
      <c r="I33" s="14"/>
    </row>
    <row r="34" spans="2:9" ht="15" thickBot="1">
      <c r="B34" s="15"/>
      <c r="C34" s="16"/>
      <c r="D34" s="16"/>
      <c r="E34" s="16"/>
      <c r="F34" s="16"/>
      <c r="G34" s="16"/>
      <c r="H34" s="16"/>
      <c r="I34" s="17"/>
    </row>
  </sheetData>
  <sheetProtection algorithmName="SHA-512" hashValue="5MlV6PEeda+CuEeLs0KucZQ3/GndNT5X8h7wUs+e0ahwlXJevEhka1nIvTtFOAX+BNVR1eJS6Dtfxf5Tb4ohhQ==" saltValue="C6Ku3g/j9BxS4RZrK/Hm0A=="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45184</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A3" zoomScale="90" zoomScaleNormal="90" workbookViewId="0">
      <selection activeCell="F17" sqref="F17:G22"/>
    </sheetView>
  </sheetViews>
  <sheetFormatPr defaultColWidth="11.42578125" defaultRowHeight="14.4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 thickBot="1"/>
    <row r="2" spans="2:22">
      <c r="B2" s="10"/>
      <c r="C2" s="11"/>
      <c r="D2" s="11"/>
      <c r="E2" s="11"/>
      <c r="F2" s="11"/>
      <c r="G2" s="11"/>
      <c r="H2" s="12"/>
      <c r="V2" s="1">
        <f>+D13+D14</f>
        <v>0</v>
      </c>
    </row>
    <row r="3" spans="2:22">
      <c r="B3" s="13"/>
      <c r="H3" s="14"/>
      <c r="V3" s="25">
        <f>+IF(V2&lt;=20,V2,IF(ROUNDDOWN(V2*10%,0)&lt;20,20,ROUNDDOWN(V2*10%,0)))</f>
        <v>0</v>
      </c>
    </row>
    <row r="4" spans="2:22">
      <c r="B4" s="13"/>
      <c r="H4" s="14"/>
    </row>
    <row r="5" spans="2:22">
      <c r="B5" s="13"/>
      <c r="H5" s="14"/>
    </row>
    <row r="6" spans="2:22" ht="15" customHeight="1">
      <c r="B6" s="13"/>
      <c r="G6" s="26"/>
      <c r="H6" s="27"/>
    </row>
    <row r="7" spans="2:22" ht="23.45">
      <c r="B7" s="13"/>
      <c r="C7" s="109" t="s">
        <v>93</v>
      </c>
      <c r="D7" s="109"/>
      <c r="E7" s="109"/>
      <c r="F7" s="109"/>
      <c r="G7" s="109"/>
      <c r="H7" s="27"/>
    </row>
    <row r="8" spans="2:22">
      <c r="B8" s="13"/>
      <c r="E8" s="74" t="s">
        <v>5</v>
      </c>
      <c r="H8" s="14"/>
      <c r="T8" s="1" t="s">
        <v>6</v>
      </c>
    </row>
    <row r="9" spans="2:22" ht="15" customHeight="1">
      <c r="B9" s="13"/>
      <c r="C9" s="21" t="s">
        <v>94</v>
      </c>
      <c r="D9" s="21" t="s">
        <v>32</v>
      </c>
      <c r="E9"/>
      <c r="F9" s="91" t="str">
        <f>"Seleccione una muestra de "&amp;V3&amp;" prejudiciales activos registrados antes  y hasta el 31 de Diciembre  de 2022 y complete la siguiente tabla"</f>
        <v>Seleccione una muestra de 0 prejudiciales activos registrados antes  y hasta el 31 de Diciembre  de 2022 y complete la siguiente tabla</v>
      </c>
      <c r="G9" s="92"/>
      <c r="H9" s="14"/>
      <c r="T9" s="1" t="s">
        <v>8</v>
      </c>
    </row>
    <row r="10" spans="2:22">
      <c r="B10" s="13"/>
      <c r="C10" s="18" t="s">
        <v>95</v>
      </c>
      <c r="D10" s="68">
        <v>0</v>
      </c>
      <c r="E10"/>
      <c r="F10" s="93"/>
      <c r="G10" s="94"/>
      <c r="H10" s="14"/>
    </row>
    <row r="11" spans="2:22">
      <c r="B11" s="13"/>
      <c r="C11" s="18" t="s">
        <v>96</v>
      </c>
      <c r="D11" s="68">
        <v>0</v>
      </c>
      <c r="E11"/>
      <c r="F11" s="22" t="s">
        <v>73</v>
      </c>
      <c r="G11" s="22" t="s">
        <v>97</v>
      </c>
      <c r="H11" s="14"/>
    </row>
    <row r="12" spans="2:22">
      <c r="B12" s="13"/>
      <c r="C12" s="18" t="s">
        <v>98</v>
      </c>
      <c r="D12" s="68">
        <v>2</v>
      </c>
      <c r="E12"/>
      <c r="F12" s="30" t="s">
        <v>99</v>
      </c>
      <c r="G12" s="68">
        <v>0</v>
      </c>
      <c r="H12" s="14"/>
    </row>
    <row r="13" spans="2:22">
      <c r="B13" s="13"/>
      <c r="C13" s="18" t="s">
        <v>100</v>
      </c>
      <c r="D13" s="68">
        <v>0</v>
      </c>
      <c r="E13"/>
      <c r="F13" s="18" t="s">
        <v>101</v>
      </c>
      <c r="G13" s="68">
        <v>0</v>
      </c>
      <c r="H13" s="14"/>
    </row>
    <row r="14" spans="2:22">
      <c r="B14" s="13"/>
      <c r="C14" s="18" t="s">
        <v>102</v>
      </c>
      <c r="D14" s="68">
        <v>0</v>
      </c>
      <c r="E14"/>
      <c r="F14"/>
      <c r="G14"/>
      <c r="H14" s="14"/>
    </row>
    <row r="15" spans="2:22">
      <c r="B15" s="13"/>
      <c r="E15"/>
      <c r="F15"/>
      <c r="G15"/>
      <c r="H15" s="14"/>
    </row>
    <row r="16" spans="2:22">
      <c r="B16" s="13"/>
      <c r="C16" s="21" t="s">
        <v>103</v>
      </c>
      <c r="D16" s="21" t="s">
        <v>32</v>
      </c>
      <c r="E16"/>
      <c r="F16" s="111" t="s">
        <v>86</v>
      </c>
      <c r="G16" s="111"/>
      <c r="H16" s="14"/>
    </row>
    <row r="17" spans="2:8">
      <c r="B17" s="13"/>
      <c r="C17" s="18" t="s">
        <v>104</v>
      </c>
      <c r="D17" s="68">
        <v>2</v>
      </c>
      <c r="E17"/>
      <c r="F17" s="108" t="s">
        <v>105</v>
      </c>
      <c r="G17" s="108"/>
      <c r="H17" s="14"/>
    </row>
    <row r="18" spans="2:8">
      <c r="B18" s="13"/>
      <c r="C18" s="18" t="s">
        <v>106</v>
      </c>
      <c r="D18" s="68">
        <v>2</v>
      </c>
      <c r="E18"/>
      <c r="F18" s="108"/>
      <c r="G18" s="108"/>
      <c r="H18" s="14"/>
    </row>
    <row r="19" spans="2:8">
      <c r="B19" s="13"/>
      <c r="C19"/>
      <c r="D19"/>
      <c r="E19"/>
      <c r="F19" s="108"/>
      <c r="G19" s="108"/>
      <c r="H19" s="14"/>
    </row>
    <row r="20" spans="2:8">
      <c r="B20" s="13"/>
      <c r="C20"/>
      <c r="D20"/>
      <c r="E20"/>
      <c r="F20" s="108"/>
      <c r="G20" s="108"/>
      <c r="H20" s="14"/>
    </row>
    <row r="21" spans="2:8">
      <c r="B21" s="13"/>
      <c r="E21"/>
      <c r="F21" s="108"/>
      <c r="G21" s="108"/>
      <c r="H21" s="14"/>
    </row>
    <row r="22" spans="2:8">
      <c r="B22" s="13"/>
      <c r="E22"/>
      <c r="F22" s="108"/>
      <c r="G22" s="108"/>
      <c r="H22" s="14"/>
    </row>
    <row r="23" spans="2:8" ht="15" thickBot="1">
      <c r="B23" s="15"/>
      <c r="C23" s="16"/>
      <c r="D23" s="16"/>
      <c r="E23" s="16"/>
      <c r="F23" s="16"/>
      <c r="G23" s="16"/>
      <c r="H23" s="17"/>
    </row>
  </sheetData>
  <sheetProtection algorithmName="SHA-512" hashValue="nxAelnQVLjJ5zcFLxRLGxV7Z51hBE2p9dZm/GCL3shDeUzxI1acOIOvzxVesJLRxLw4WaTHqZB7tI+v5Dw+zTA==" saltValue="U3vi3heL9NuS1rrMMQmBZg=="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zoomScale="90" zoomScaleNormal="90" workbookViewId="0">
      <selection activeCell="C13" sqref="C13:G16"/>
    </sheetView>
  </sheetViews>
  <sheetFormatPr defaultColWidth="11.42578125" defaultRowHeight="14.4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 thickBot="1"/>
    <row r="2" spans="2:22">
      <c r="B2" s="10"/>
      <c r="C2" s="11"/>
      <c r="D2" s="11"/>
      <c r="E2" s="11"/>
      <c r="F2" s="11"/>
      <c r="G2" s="11"/>
      <c r="H2" s="12"/>
    </row>
    <row r="3" spans="2:22">
      <c r="B3" s="13"/>
      <c r="H3" s="14"/>
      <c r="V3" s="25">
        <f>+IF(D10&lt;=10,D10,IF(ROUNDDOWN(D10*10%,0)&gt;10,10,ROUNDDOWN(D10*10%,0)))</f>
        <v>0</v>
      </c>
    </row>
    <row r="4" spans="2:22">
      <c r="B4" s="13"/>
      <c r="H4" s="14"/>
    </row>
    <row r="5" spans="2:22">
      <c r="B5" s="13"/>
      <c r="H5" s="14"/>
    </row>
    <row r="6" spans="2:22" ht="36.75" customHeight="1">
      <c r="B6" s="13"/>
      <c r="C6" s="28" t="s">
        <v>107</v>
      </c>
      <c r="D6" s="29"/>
      <c r="E6" s="24"/>
      <c r="F6"/>
      <c r="G6"/>
      <c r="H6" s="27"/>
    </row>
    <row r="7" spans="2:22">
      <c r="B7" s="13"/>
      <c r="C7" s="1" t="s">
        <v>5</v>
      </c>
      <c r="F7"/>
      <c r="G7"/>
      <c r="H7" s="14"/>
      <c r="T7" s="1" t="s">
        <v>6</v>
      </c>
    </row>
    <row r="8" spans="2:22">
      <c r="B8" s="13"/>
      <c r="C8" s="21" t="s">
        <v>107</v>
      </c>
      <c r="D8" s="21" t="s">
        <v>32</v>
      </c>
      <c r="E8"/>
      <c r="F8" s="21" t="s">
        <v>107</v>
      </c>
      <c r="G8" s="21" t="s">
        <v>32</v>
      </c>
      <c r="H8" s="14"/>
      <c r="T8" s="1" t="s">
        <v>8</v>
      </c>
    </row>
    <row r="9" spans="2:22">
      <c r="B9" s="13"/>
      <c r="C9" s="18" t="s">
        <v>108</v>
      </c>
      <c r="D9" s="68">
        <v>0</v>
      </c>
      <c r="E9"/>
      <c r="F9" s="18" t="s">
        <v>109</v>
      </c>
      <c r="G9" s="68">
        <v>1</v>
      </c>
      <c r="H9" s="14"/>
    </row>
    <row r="10" spans="2:22">
      <c r="B10" s="13"/>
      <c r="C10" s="18" t="s">
        <v>110</v>
      </c>
      <c r="D10" s="68">
        <v>0</v>
      </c>
      <c r="E10"/>
      <c r="F10" s="18" t="s">
        <v>111</v>
      </c>
      <c r="G10" s="68">
        <v>1</v>
      </c>
      <c r="H10" s="14"/>
    </row>
    <row r="11" spans="2:22">
      <c r="B11" s="13"/>
      <c r="D11" s="47"/>
      <c r="E11"/>
      <c r="G11" s="48"/>
      <c r="H11" s="14"/>
    </row>
    <row r="12" spans="2:22">
      <c r="B12" s="13"/>
      <c r="C12" s="49" t="s">
        <v>26</v>
      </c>
      <c r="D12" s="47"/>
      <c r="E12"/>
      <c r="G12" s="48"/>
      <c r="H12" s="14"/>
      <c r="T12" s="1">
        <f>IF(D9="",0,1)</f>
        <v>1</v>
      </c>
    </row>
    <row r="13" spans="2:22">
      <c r="B13" s="13"/>
      <c r="C13" s="112" t="s">
        <v>112</v>
      </c>
      <c r="D13" s="96"/>
      <c r="E13" s="96"/>
      <c r="F13" s="96"/>
      <c r="G13" s="97"/>
      <c r="H13" s="14"/>
    </row>
    <row r="14" spans="2:22">
      <c r="B14" s="13"/>
      <c r="C14" s="98"/>
      <c r="D14" s="99"/>
      <c r="E14" s="99"/>
      <c r="F14" s="99"/>
      <c r="G14" s="100"/>
      <c r="H14" s="14"/>
    </row>
    <row r="15" spans="2:22">
      <c r="B15" s="13"/>
      <c r="C15" s="98"/>
      <c r="D15" s="99"/>
      <c r="E15" s="99"/>
      <c r="F15" s="99"/>
      <c r="G15" s="100"/>
      <c r="H15" s="14"/>
    </row>
    <row r="16" spans="2:22">
      <c r="B16" s="13"/>
      <c r="C16" s="101"/>
      <c r="D16" s="102"/>
      <c r="E16" s="102"/>
      <c r="F16" s="102"/>
      <c r="G16" s="103"/>
      <c r="H16" s="14"/>
      <c r="T16" s="1">
        <f>IF(G9="",0,1)</f>
        <v>1</v>
      </c>
    </row>
    <row r="17" spans="2:20" ht="15" thickBot="1">
      <c r="B17" s="15"/>
      <c r="C17" s="16"/>
      <c r="D17" s="16"/>
      <c r="E17" s="16"/>
      <c r="F17" s="16"/>
      <c r="G17" s="16"/>
      <c r="H17" s="17"/>
      <c r="T17" s="1">
        <f>+T12+T16</f>
        <v>2</v>
      </c>
    </row>
  </sheetData>
  <sheetProtection algorithmName="SHA-512" hashValue="N6tl7vnSQ3/4rmjihlbzlljO+55jUVICMQ4tjBFNmb5IOHINV7CHYeyo5iZiXiEAl7dNm679JS/AL8SaXxEVSg==" saltValue="rmA6T9PLDSmaRaxFfG1bZ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F8" sqref="F8:G10"/>
    </sheetView>
  </sheetViews>
  <sheetFormatPr defaultColWidth="11.42578125" defaultRowHeight="14.4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 thickBot="1"/>
    <row r="2" spans="2:22">
      <c r="B2" s="10"/>
      <c r="C2" s="11"/>
      <c r="D2" s="11"/>
      <c r="E2" s="11"/>
      <c r="F2" s="11"/>
      <c r="G2" s="11"/>
      <c r="H2" s="12"/>
    </row>
    <row r="3" spans="2:22">
      <c r="B3" s="13"/>
      <c r="H3" s="14"/>
      <c r="V3" s="25" t="e">
        <f>+IF(D10&lt;=10,D10,IF(ROUNDDOWN(D10*10%,0)&gt;10,10,ROUNDDOWN(D10*10%,0)))</f>
        <v>#VALUE!</v>
      </c>
    </row>
    <row r="4" spans="2:22">
      <c r="B4" s="13"/>
      <c r="H4" s="14"/>
    </row>
    <row r="5" spans="2:22">
      <c r="B5" s="13"/>
      <c r="H5" s="14"/>
    </row>
    <row r="6" spans="2:22" ht="21.75" customHeight="1">
      <c r="B6" s="13"/>
      <c r="C6" s="109" t="s">
        <v>113</v>
      </c>
      <c r="D6" s="109"/>
      <c r="E6" s="24"/>
      <c r="F6"/>
      <c r="G6"/>
      <c r="H6" s="27"/>
      <c r="T6" s="1" t="s">
        <v>4</v>
      </c>
    </row>
    <row r="7" spans="2:22">
      <c r="B7" s="13"/>
      <c r="C7" s="1" t="s">
        <v>5</v>
      </c>
      <c r="F7" s="50" t="s">
        <v>26</v>
      </c>
      <c r="G7"/>
      <c r="H7" s="14"/>
      <c r="T7" s="1" t="s">
        <v>6</v>
      </c>
    </row>
    <row r="8" spans="2:22">
      <c r="B8" s="13"/>
      <c r="C8" s="21" t="s">
        <v>114</v>
      </c>
      <c r="D8" s="21" t="s">
        <v>32</v>
      </c>
      <c r="E8"/>
      <c r="F8" s="112" t="s">
        <v>115</v>
      </c>
      <c r="G8" s="97"/>
      <c r="H8" s="14"/>
      <c r="T8" s="1" t="s">
        <v>8</v>
      </c>
    </row>
    <row r="9" spans="2:22">
      <c r="B9" s="13"/>
      <c r="C9" s="18" t="s">
        <v>116</v>
      </c>
      <c r="D9" s="68" t="s">
        <v>6</v>
      </c>
      <c r="E9"/>
      <c r="F9" s="98"/>
      <c r="G9" s="100"/>
      <c r="H9" s="14"/>
    </row>
    <row r="10" spans="2:22">
      <c r="B10" s="13"/>
      <c r="C10" s="18" t="s">
        <v>117</v>
      </c>
      <c r="D10" s="68" t="s">
        <v>6</v>
      </c>
      <c r="E10"/>
      <c r="F10" s="101"/>
      <c r="G10" s="103"/>
      <c r="H10" s="14"/>
    </row>
    <row r="11" spans="2:22" ht="15" thickBot="1">
      <c r="B11" s="15"/>
      <c r="C11" s="16"/>
      <c r="D11" s="16"/>
      <c r="E11" s="16"/>
      <c r="F11" s="16"/>
      <c r="G11" s="16"/>
      <c r="H11" s="17"/>
    </row>
  </sheetData>
  <sheetProtection algorithmName="SHA-512" hashValue="4Qw/ngVY/lxLXa9rFHaOpoSiKDVCMD3E/jNdPzE3JL6uh+P4JHJhVrRUj2JcYmqdKLfxfySyTosIOr5Os+9rmA==" saltValue="OLqSeRWGBE0yNBzwQetpLA=="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zoomScale="85" zoomScaleNormal="85" workbookViewId="0"/>
  </sheetViews>
  <sheetFormatPr defaultColWidth="11.42578125" defaultRowHeight="14.45"/>
  <cols>
    <col min="2" max="2" width="42.7109375" customWidth="1"/>
    <col min="3" max="3" width="14.5703125" bestFit="1" customWidth="1"/>
    <col min="5" max="5" width="33" bestFit="1" customWidth="1"/>
    <col min="6" max="6" width="14.5703125" bestFit="1" customWidth="1"/>
  </cols>
  <sheetData>
    <row r="2" spans="2:13" ht="18.600000000000001">
      <c r="B2" s="119" t="s">
        <v>118</v>
      </c>
      <c r="C2" s="119"/>
      <c r="D2" s="119"/>
      <c r="E2" s="119"/>
      <c r="F2" s="119"/>
      <c r="G2" s="119"/>
      <c r="H2" s="39"/>
      <c r="I2" s="39"/>
      <c r="J2" s="39"/>
      <c r="K2" s="39"/>
      <c r="L2" s="39"/>
      <c r="M2" s="40"/>
    </row>
    <row r="3" spans="2:13" ht="18.600000000000001">
      <c r="B3" s="119" t="s">
        <v>1</v>
      </c>
      <c r="C3" s="119"/>
      <c r="D3" s="119"/>
      <c r="E3" s="119"/>
      <c r="F3" s="119"/>
      <c r="G3" s="119"/>
      <c r="H3" s="39"/>
      <c r="I3" s="39"/>
      <c r="J3" s="39"/>
      <c r="K3" s="39"/>
      <c r="L3" s="39"/>
      <c r="M3" s="40"/>
    </row>
    <row r="4" spans="2:13" ht="24" thickBot="1">
      <c r="B4" s="35"/>
      <c r="C4" s="75"/>
      <c r="D4" s="75" t="s">
        <v>119</v>
      </c>
      <c r="E4" s="35"/>
      <c r="F4" s="35"/>
      <c r="G4" s="35"/>
      <c r="H4" s="35"/>
      <c r="I4" s="35"/>
      <c r="J4" s="35"/>
      <c r="K4" s="35"/>
      <c r="L4" s="35"/>
      <c r="M4" s="35"/>
    </row>
    <row r="5" spans="2:13" ht="15" thickBot="1">
      <c r="B5" t="s">
        <v>120</v>
      </c>
      <c r="C5" s="113" t="s">
        <v>121</v>
      </c>
      <c r="D5" s="114"/>
      <c r="E5" s="114"/>
      <c r="F5" s="114"/>
      <c r="G5" s="115"/>
    </row>
    <row r="6" spans="2:13" ht="15" thickBot="1">
      <c r="B6" t="s">
        <v>122</v>
      </c>
      <c r="C6" s="116" t="s">
        <v>21</v>
      </c>
      <c r="D6" s="117"/>
      <c r="E6" s="117"/>
      <c r="F6" s="117"/>
      <c r="G6" s="118"/>
    </row>
    <row r="8" spans="2:13">
      <c r="B8" t="s">
        <v>123</v>
      </c>
      <c r="C8" s="38" t="str">
        <f>+IF(SUM(USUARIOS!I12:J17)=0,"Falta diligenciar","")</f>
        <v/>
      </c>
      <c r="E8" t="s">
        <v>124</v>
      </c>
      <c r="F8" s="38" t="str">
        <f>+IF(PREJUDICIALES!$D$10="","Falta  actualizar","")</f>
        <v/>
      </c>
    </row>
    <row r="9" spans="2:13">
      <c r="B9" s="37" t="s">
        <v>125</v>
      </c>
      <c r="C9" s="73">
        <f>+SUM(USUARIOS!I12:I17)/(6-SUM(USUARIOS!H12:H17))</f>
        <v>0.66666666666666663</v>
      </c>
      <c r="E9" s="37" t="s">
        <v>126</v>
      </c>
      <c r="F9" s="72">
        <f>+PREJUDICIALES!$D$11</f>
        <v>0</v>
      </c>
    </row>
    <row r="10" spans="2:13">
      <c r="B10" s="37" t="s">
        <v>127</v>
      </c>
      <c r="C10" s="72">
        <f>+ABOGADOS!$D$12+SUM(USUARIOS!I12:I17)</f>
        <v>18</v>
      </c>
      <c r="E10" s="37" t="s">
        <v>128</v>
      </c>
      <c r="F10" s="73" t="str">
        <f>IFERROR(PREJUDICIALES!$D$11/PREJUDICIALES!$D$10,"")</f>
        <v/>
      </c>
    </row>
    <row r="11" spans="2:13">
      <c r="B11" s="37" t="s">
        <v>129</v>
      </c>
      <c r="C11" s="72" t="s">
        <v>130</v>
      </c>
      <c r="E11" s="37" t="s">
        <v>131</v>
      </c>
      <c r="F11" s="73" t="str">
        <f>IFERROR(PREJUDICIALES!$G$13/PREJUDICIALES!$V$3,"")</f>
        <v/>
      </c>
    </row>
    <row r="12" spans="2:13">
      <c r="B12" s="37" t="s">
        <v>132</v>
      </c>
      <c r="C12" s="73">
        <f>IFERROR((ABOGADOS!$G$17+ABOGADOS!$G$18+ABOGADOS!$G$19*0.5)/ABOGADOS!D12,"")</f>
        <v>1</v>
      </c>
    </row>
    <row r="13" spans="2:13">
      <c r="E13" t="s">
        <v>107</v>
      </c>
      <c r="F13" s="38" t="str">
        <f>+IF(ARBITRAMENTOS!T17=0,"Falta  actualizar","")</f>
        <v/>
      </c>
    </row>
    <row r="14" spans="2:13">
      <c r="B14" t="s">
        <v>133</v>
      </c>
      <c r="C14" s="38" t="str">
        <f>+IF(JUDICIALES!$D$11="","Falta  actualizar","")</f>
        <v/>
      </c>
      <c r="E14" s="37" t="s">
        <v>134</v>
      </c>
      <c r="F14" s="72">
        <f>+ARBITRAMENTOS!D10</f>
        <v>0</v>
      </c>
    </row>
    <row r="15" spans="2:13">
      <c r="B15" s="37" t="s">
        <v>135</v>
      </c>
      <c r="C15" s="72">
        <f>+JUDICIALES!$D$12</f>
        <v>81</v>
      </c>
      <c r="E15" s="37" t="s">
        <v>128</v>
      </c>
      <c r="F15" s="73" t="str">
        <f>IFERROR(ARBITRAMENTOS!D10/ARBITRAMENTOS!D9,"")</f>
        <v/>
      </c>
    </row>
    <row r="16" spans="2:13">
      <c r="B16" s="37" t="s">
        <v>128</v>
      </c>
      <c r="C16" s="73">
        <f>IFERROR(JUDICIALES!$D$12/JUDICIALES!$D$11,"")</f>
        <v>1</v>
      </c>
    </row>
    <row r="17" spans="2:6">
      <c r="B17" s="37" t="s">
        <v>136</v>
      </c>
      <c r="C17" s="73" t="str">
        <f>IFERROR(JUDICIALES!$G$11/JUDICIALES!$G$10,"")</f>
        <v/>
      </c>
      <c r="E17" t="s">
        <v>137</v>
      </c>
      <c r="F17" s="38" t="str">
        <f>+IF(PAGOS!D9="","Falta  actualizar","")</f>
        <v/>
      </c>
    </row>
    <row r="18" spans="2:6">
      <c r="B18" s="37" t="s">
        <v>138</v>
      </c>
      <c r="C18" s="72">
        <f>IFERROR(C15/ABOGADOS!$D$12,"")</f>
        <v>5.7857142857142856</v>
      </c>
      <c r="E18" s="37" t="s">
        <v>139</v>
      </c>
      <c r="F18" s="72" t="str">
        <f>+IF(PAGOS!D10="No","No","Si")</f>
        <v>No</v>
      </c>
    </row>
    <row r="19" spans="2:6">
      <c r="B19" s="37" t="s">
        <v>140</v>
      </c>
      <c r="C19" s="73">
        <f>IFERROR(1-(JUDICIALES!$H$22+JUDICIALES!$H$23+JUDICIALES!$H$24)/(JUDICIALES!$G$22+JUDICIALES!$G$23+JUDICIALES!$G$24),"")</f>
        <v>1.4285714285714235E-2</v>
      </c>
      <c r="E19" s="37" t="s">
        <v>141</v>
      </c>
      <c r="F19" s="72" t="str">
        <f>+IF(PAGOS!D9="No","No aplica","Si")</f>
        <v>No aplica</v>
      </c>
    </row>
    <row r="21" spans="2:6" ht="15" thickBot="1"/>
    <row r="22" spans="2:6">
      <c r="B22" s="2" t="s">
        <v>26</v>
      </c>
      <c r="C22" s="3"/>
      <c r="D22" s="3"/>
      <c r="E22" s="3"/>
      <c r="F22" s="4"/>
    </row>
    <row r="23" spans="2:6">
      <c r="B23" s="112" t="s">
        <v>142</v>
      </c>
      <c r="C23" s="96"/>
      <c r="D23" s="96"/>
      <c r="E23" s="96"/>
      <c r="F23" s="97"/>
    </row>
    <row r="24" spans="2:6">
      <c r="B24" s="98"/>
      <c r="C24" s="99"/>
      <c r="D24" s="99"/>
      <c r="E24" s="99"/>
      <c r="F24" s="100"/>
    </row>
    <row r="25" spans="2:6">
      <c r="B25" s="98"/>
      <c r="C25" s="99"/>
      <c r="D25" s="99"/>
      <c r="E25" s="99"/>
      <c r="F25" s="100"/>
    </row>
    <row r="26" spans="2:6">
      <c r="B26" s="101"/>
      <c r="C26" s="102"/>
      <c r="D26" s="102"/>
      <c r="E26" s="102"/>
      <c r="F26" s="103"/>
    </row>
    <row r="27" spans="2:6">
      <c r="B27" t="s">
        <v>143</v>
      </c>
    </row>
    <row r="28" spans="2:6">
      <c r="B28" t="s">
        <v>144</v>
      </c>
    </row>
  </sheetData>
  <sheetProtection algorithmName="SHA-512" hashValue="NZZb/SasmjZXcHmLqUv7MV76Au9pfrJfO2StFmCrhVi9QYK5gi9FJyz4/UYj508+vKbTfEIy7w8HBkLmd+2+qQ==" saltValue="x/pIZ8J0EJ9uFOf53wlUS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ntidad no se Encuentra Activa o Es del Orden Territorial" promptTitle="Nombre entidad que reporta" prompt="Diligenciar Nombre de entidad" xr:uid="{00000000-0002-0000-0700-000001000000}">
          <x14:formula1>
            <xm:f>Entidades!$A$2:$A$424</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dimension ref="A1:A424"/>
  <sheetViews>
    <sheetView workbookViewId="0">
      <selection activeCell="A425" sqref="A425"/>
    </sheetView>
  </sheetViews>
  <sheetFormatPr defaultColWidth="11.42578125" defaultRowHeight="14.45"/>
  <cols>
    <col min="1" max="1" width="125" customWidth="1"/>
  </cols>
  <sheetData>
    <row r="1" spans="1:1">
      <c r="A1" t="s">
        <v>145</v>
      </c>
    </row>
    <row r="2" spans="1:1">
      <c r="A2" t="s">
        <v>146</v>
      </c>
    </row>
    <row r="3" spans="1:1">
      <c r="A3" t="s">
        <v>147</v>
      </c>
    </row>
    <row r="4" spans="1:1">
      <c r="A4" t="s">
        <v>148</v>
      </c>
    </row>
    <row r="5" spans="1:1">
      <c r="A5" t="s">
        <v>149</v>
      </c>
    </row>
    <row r="6" spans="1:1">
      <c r="A6" t="s">
        <v>150</v>
      </c>
    </row>
    <row r="7" spans="1:1">
      <c r="A7" t="s">
        <v>151</v>
      </c>
    </row>
    <row r="8" spans="1:1">
      <c r="A8" t="s">
        <v>152</v>
      </c>
    </row>
    <row r="9" spans="1:1">
      <c r="A9" t="s">
        <v>153</v>
      </c>
    </row>
    <row r="10" spans="1:1">
      <c r="A10" t="s">
        <v>154</v>
      </c>
    </row>
    <row r="11" spans="1:1">
      <c r="A11" t="s">
        <v>155</v>
      </c>
    </row>
    <row r="12" spans="1:1">
      <c r="A12" t="s">
        <v>156</v>
      </c>
    </row>
    <row r="13" spans="1:1">
      <c r="A13" t="s">
        <v>157</v>
      </c>
    </row>
    <row r="14" spans="1:1">
      <c r="A14" t="s">
        <v>158</v>
      </c>
    </row>
    <row r="15" spans="1:1">
      <c r="A15" t="s">
        <v>159</v>
      </c>
    </row>
    <row r="16" spans="1:1">
      <c r="A16" t="s">
        <v>160</v>
      </c>
    </row>
    <row r="17" spans="1:1">
      <c r="A17" t="s">
        <v>161</v>
      </c>
    </row>
    <row r="18" spans="1:1">
      <c r="A18" t="s">
        <v>162</v>
      </c>
    </row>
    <row r="19" spans="1:1">
      <c r="A19" t="s">
        <v>163</v>
      </c>
    </row>
    <row r="20" spans="1:1">
      <c r="A20" t="s">
        <v>164</v>
      </c>
    </row>
    <row r="21" spans="1:1">
      <c r="A21" t="s">
        <v>165</v>
      </c>
    </row>
    <row r="22" spans="1:1">
      <c r="A22" t="s">
        <v>166</v>
      </c>
    </row>
    <row r="23" spans="1:1">
      <c r="A23" t="s">
        <v>167</v>
      </c>
    </row>
    <row r="24" spans="1:1">
      <c r="A24" t="s">
        <v>168</v>
      </c>
    </row>
    <row r="25" spans="1:1">
      <c r="A25" t="s">
        <v>169</v>
      </c>
    </row>
    <row r="26" spans="1:1">
      <c r="A26" t="s">
        <v>170</v>
      </c>
    </row>
    <row r="27" spans="1:1">
      <c r="A27" t="s">
        <v>171</v>
      </c>
    </row>
    <row r="28" spans="1:1">
      <c r="A28" t="s">
        <v>172</v>
      </c>
    </row>
    <row r="29" spans="1:1">
      <c r="A29" t="s">
        <v>173</v>
      </c>
    </row>
    <row r="30" spans="1:1">
      <c r="A30" t="s">
        <v>174</v>
      </c>
    </row>
    <row r="31" spans="1:1">
      <c r="A31" t="s">
        <v>175</v>
      </c>
    </row>
    <row r="32" spans="1:1">
      <c r="A32" t="s">
        <v>176</v>
      </c>
    </row>
    <row r="33" spans="1:1">
      <c r="A33" t="s">
        <v>177</v>
      </c>
    </row>
    <row r="34" spans="1:1">
      <c r="A34" t="s">
        <v>178</v>
      </c>
    </row>
    <row r="35" spans="1:1">
      <c r="A35" t="s">
        <v>179</v>
      </c>
    </row>
    <row r="36" spans="1:1">
      <c r="A36" t="s">
        <v>180</v>
      </c>
    </row>
    <row r="37" spans="1:1">
      <c r="A37" t="s">
        <v>181</v>
      </c>
    </row>
    <row r="38" spans="1:1">
      <c r="A38" t="s">
        <v>182</v>
      </c>
    </row>
    <row r="39" spans="1:1">
      <c r="A39" t="s">
        <v>183</v>
      </c>
    </row>
    <row r="40" spans="1:1">
      <c r="A40" t="s">
        <v>184</v>
      </c>
    </row>
    <row r="41" spans="1:1">
      <c r="A41" t="s">
        <v>185</v>
      </c>
    </row>
    <row r="42" spans="1:1">
      <c r="A42" t="s">
        <v>186</v>
      </c>
    </row>
    <row r="43" spans="1:1">
      <c r="A43" t="s">
        <v>187</v>
      </c>
    </row>
    <row r="44" spans="1:1">
      <c r="A44" t="s">
        <v>188</v>
      </c>
    </row>
    <row r="45" spans="1:1">
      <c r="A45" t="s">
        <v>189</v>
      </c>
    </row>
    <row r="46" spans="1:1">
      <c r="A46" t="s">
        <v>190</v>
      </c>
    </row>
    <row r="47" spans="1:1">
      <c r="A47" t="s">
        <v>191</v>
      </c>
    </row>
    <row r="48" spans="1:1">
      <c r="A48" t="s">
        <v>192</v>
      </c>
    </row>
    <row r="49" spans="1:1">
      <c r="A49" t="s">
        <v>193</v>
      </c>
    </row>
    <row r="50" spans="1:1">
      <c r="A50" t="s">
        <v>194</v>
      </c>
    </row>
    <row r="51" spans="1:1">
      <c r="A51" t="s">
        <v>195</v>
      </c>
    </row>
    <row r="52" spans="1:1">
      <c r="A52" t="s">
        <v>196</v>
      </c>
    </row>
    <row r="53" spans="1:1">
      <c r="A53" t="s">
        <v>197</v>
      </c>
    </row>
    <row r="54" spans="1:1">
      <c r="A54" t="s">
        <v>198</v>
      </c>
    </row>
    <row r="55" spans="1:1">
      <c r="A55" t="s">
        <v>199</v>
      </c>
    </row>
    <row r="56" spans="1:1">
      <c r="A56" t="s">
        <v>200</v>
      </c>
    </row>
    <row r="57" spans="1:1">
      <c r="A57" t="s">
        <v>201</v>
      </c>
    </row>
    <row r="58" spans="1:1">
      <c r="A58" t="s">
        <v>202</v>
      </c>
    </row>
    <row r="59" spans="1:1">
      <c r="A59" t="s">
        <v>203</v>
      </c>
    </row>
    <row r="60" spans="1:1">
      <c r="A60" t="s">
        <v>204</v>
      </c>
    </row>
    <row r="61" spans="1:1">
      <c r="A61" t="s">
        <v>205</v>
      </c>
    </row>
    <row r="62" spans="1:1">
      <c r="A62" t="s">
        <v>206</v>
      </c>
    </row>
    <row r="63" spans="1:1">
      <c r="A63" t="s">
        <v>207</v>
      </c>
    </row>
    <row r="64" spans="1:1">
      <c r="A64" t="s">
        <v>208</v>
      </c>
    </row>
    <row r="65" spans="1:1">
      <c r="A65" t="s">
        <v>209</v>
      </c>
    </row>
    <row r="66" spans="1:1">
      <c r="A66" t="s">
        <v>210</v>
      </c>
    </row>
    <row r="67" spans="1:1">
      <c r="A67" t="s">
        <v>211</v>
      </c>
    </row>
    <row r="68" spans="1:1">
      <c r="A68" t="s">
        <v>212</v>
      </c>
    </row>
    <row r="69" spans="1:1">
      <c r="A69" t="s">
        <v>213</v>
      </c>
    </row>
    <row r="70" spans="1:1">
      <c r="A70" t="s">
        <v>214</v>
      </c>
    </row>
    <row r="71" spans="1:1">
      <c r="A71" t="s">
        <v>215</v>
      </c>
    </row>
    <row r="72" spans="1:1">
      <c r="A72" t="s">
        <v>216</v>
      </c>
    </row>
    <row r="73" spans="1:1">
      <c r="A73" t="s">
        <v>217</v>
      </c>
    </row>
    <row r="74" spans="1:1">
      <c r="A74" t="s">
        <v>218</v>
      </c>
    </row>
    <row r="75" spans="1:1">
      <c r="A75" t="s">
        <v>219</v>
      </c>
    </row>
    <row r="76" spans="1:1">
      <c r="A76" t="s">
        <v>220</v>
      </c>
    </row>
    <row r="77" spans="1:1">
      <c r="A77" t="s">
        <v>221</v>
      </c>
    </row>
    <row r="78" spans="1:1">
      <c r="A78" t="s">
        <v>222</v>
      </c>
    </row>
    <row r="79" spans="1:1">
      <c r="A79" t="s">
        <v>223</v>
      </c>
    </row>
    <row r="80" spans="1:1">
      <c r="A80" t="s">
        <v>224</v>
      </c>
    </row>
    <row r="81" spans="1:1">
      <c r="A81" t="s">
        <v>225</v>
      </c>
    </row>
    <row r="82" spans="1:1">
      <c r="A82" t="s">
        <v>226</v>
      </c>
    </row>
    <row r="83" spans="1:1">
      <c r="A83" t="s">
        <v>227</v>
      </c>
    </row>
    <row r="84" spans="1:1">
      <c r="A84" t="s">
        <v>228</v>
      </c>
    </row>
    <row r="85" spans="1:1">
      <c r="A85" t="s">
        <v>229</v>
      </c>
    </row>
    <row r="86" spans="1:1">
      <c r="A86" t="s">
        <v>230</v>
      </c>
    </row>
    <row r="87" spans="1:1">
      <c r="A87" t="s">
        <v>231</v>
      </c>
    </row>
    <row r="88" spans="1:1">
      <c r="A88" t="s">
        <v>232</v>
      </c>
    </row>
    <row r="89" spans="1:1">
      <c r="A89" t="s">
        <v>233</v>
      </c>
    </row>
    <row r="90" spans="1:1">
      <c r="A90" t="s">
        <v>234</v>
      </c>
    </row>
    <row r="91" spans="1:1">
      <c r="A91" t="s">
        <v>235</v>
      </c>
    </row>
    <row r="92" spans="1:1">
      <c r="A92" t="s">
        <v>236</v>
      </c>
    </row>
    <row r="93" spans="1:1">
      <c r="A93" t="s">
        <v>237</v>
      </c>
    </row>
    <row r="94" spans="1:1">
      <c r="A94" t="s">
        <v>238</v>
      </c>
    </row>
    <row r="95" spans="1:1">
      <c r="A95" t="s">
        <v>239</v>
      </c>
    </row>
    <row r="96" spans="1:1">
      <c r="A96" t="s">
        <v>240</v>
      </c>
    </row>
    <row r="97" spans="1:1">
      <c r="A97" t="s">
        <v>241</v>
      </c>
    </row>
    <row r="98" spans="1:1">
      <c r="A98" t="s">
        <v>242</v>
      </c>
    </row>
    <row r="99" spans="1:1">
      <c r="A99" t="s">
        <v>243</v>
      </c>
    </row>
    <row r="100" spans="1:1">
      <c r="A100" t="s">
        <v>244</v>
      </c>
    </row>
    <row r="101" spans="1:1">
      <c r="A101" t="s">
        <v>245</v>
      </c>
    </row>
    <row r="102" spans="1:1">
      <c r="A102" t="s">
        <v>246</v>
      </c>
    </row>
    <row r="103" spans="1:1">
      <c r="A103" t="s">
        <v>247</v>
      </c>
    </row>
    <row r="104" spans="1:1">
      <c r="A104" t="s">
        <v>248</v>
      </c>
    </row>
    <row r="105" spans="1:1">
      <c r="A105" t="s">
        <v>249</v>
      </c>
    </row>
    <row r="106" spans="1:1">
      <c r="A106" t="s">
        <v>250</v>
      </c>
    </row>
    <row r="107" spans="1:1">
      <c r="A107" t="s">
        <v>251</v>
      </c>
    </row>
    <row r="108" spans="1:1">
      <c r="A108" t="s">
        <v>252</v>
      </c>
    </row>
    <row r="109" spans="1:1">
      <c r="A109" t="s">
        <v>253</v>
      </c>
    </row>
    <row r="110" spans="1:1">
      <c r="A110" t="s">
        <v>254</v>
      </c>
    </row>
    <row r="111" spans="1:1">
      <c r="A111" t="s">
        <v>255</v>
      </c>
    </row>
    <row r="112" spans="1:1">
      <c r="A112" t="s">
        <v>256</v>
      </c>
    </row>
    <row r="113" spans="1:1">
      <c r="A113" t="s">
        <v>257</v>
      </c>
    </row>
    <row r="114" spans="1:1">
      <c r="A114" t="s">
        <v>258</v>
      </c>
    </row>
    <row r="115" spans="1:1">
      <c r="A115" t="s">
        <v>259</v>
      </c>
    </row>
    <row r="116" spans="1:1">
      <c r="A116" t="s">
        <v>260</v>
      </c>
    </row>
    <row r="117" spans="1:1">
      <c r="A117" t="s">
        <v>261</v>
      </c>
    </row>
    <row r="118" spans="1:1">
      <c r="A118" t="s">
        <v>262</v>
      </c>
    </row>
    <row r="119" spans="1:1">
      <c r="A119" t="s">
        <v>263</v>
      </c>
    </row>
    <row r="120" spans="1:1">
      <c r="A120" t="s">
        <v>264</v>
      </c>
    </row>
    <row r="121" spans="1:1">
      <c r="A121" t="s">
        <v>265</v>
      </c>
    </row>
    <row r="122" spans="1:1">
      <c r="A122" t="s">
        <v>266</v>
      </c>
    </row>
    <row r="123" spans="1:1">
      <c r="A123" t="s">
        <v>267</v>
      </c>
    </row>
    <row r="124" spans="1:1">
      <c r="A124" t="s">
        <v>268</v>
      </c>
    </row>
    <row r="125" spans="1:1">
      <c r="A125" t="s">
        <v>269</v>
      </c>
    </row>
    <row r="126" spans="1:1">
      <c r="A126" t="s">
        <v>270</v>
      </c>
    </row>
    <row r="127" spans="1:1">
      <c r="A127" t="s">
        <v>271</v>
      </c>
    </row>
    <row r="128" spans="1:1">
      <c r="A128" t="s">
        <v>272</v>
      </c>
    </row>
    <row r="129" spans="1:1">
      <c r="A129" t="s">
        <v>273</v>
      </c>
    </row>
    <row r="130" spans="1:1">
      <c r="A130" t="s">
        <v>274</v>
      </c>
    </row>
    <row r="131" spans="1:1">
      <c r="A131" t="s">
        <v>275</v>
      </c>
    </row>
    <row r="132" spans="1:1">
      <c r="A132" t="s">
        <v>276</v>
      </c>
    </row>
    <row r="133" spans="1:1">
      <c r="A133" t="s">
        <v>277</v>
      </c>
    </row>
    <row r="134" spans="1:1">
      <c r="A134" t="s">
        <v>278</v>
      </c>
    </row>
    <row r="135" spans="1:1">
      <c r="A135" t="s">
        <v>279</v>
      </c>
    </row>
    <row r="136" spans="1:1">
      <c r="A136" t="s">
        <v>280</v>
      </c>
    </row>
    <row r="137" spans="1:1">
      <c r="A137" t="s">
        <v>281</v>
      </c>
    </row>
    <row r="138" spans="1:1">
      <c r="A138" t="s">
        <v>282</v>
      </c>
    </row>
    <row r="139" spans="1:1">
      <c r="A139" t="s">
        <v>283</v>
      </c>
    </row>
    <row r="140" spans="1:1">
      <c r="A140" t="s">
        <v>284</v>
      </c>
    </row>
    <row r="141" spans="1:1">
      <c r="A141" t="s">
        <v>285</v>
      </c>
    </row>
    <row r="142" spans="1:1">
      <c r="A142" t="s">
        <v>286</v>
      </c>
    </row>
    <row r="143" spans="1:1">
      <c r="A143" t="s">
        <v>287</v>
      </c>
    </row>
    <row r="144" spans="1:1">
      <c r="A144" t="s">
        <v>288</v>
      </c>
    </row>
    <row r="145" spans="1:1">
      <c r="A145" t="s">
        <v>289</v>
      </c>
    </row>
    <row r="146" spans="1:1">
      <c r="A146" t="s">
        <v>290</v>
      </c>
    </row>
    <row r="147" spans="1:1">
      <c r="A147" t="s">
        <v>291</v>
      </c>
    </row>
    <row r="148" spans="1:1">
      <c r="A148" t="s">
        <v>292</v>
      </c>
    </row>
    <row r="149" spans="1:1">
      <c r="A149" t="s">
        <v>293</v>
      </c>
    </row>
    <row r="150" spans="1:1">
      <c r="A150" t="s">
        <v>294</v>
      </c>
    </row>
    <row r="151" spans="1:1">
      <c r="A151" t="s">
        <v>295</v>
      </c>
    </row>
    <row r="152" spans="1:1">
      <c r="A152" t="s">
        <v>296</v>
      </c>
    </row>
    <row r="153" spans="1:1">
      <c r="A153" t="s">
        <v>297</v>
      </c>
    </row>
    <row r="154" spans="1:1">
      <c r="A154" t="s">
        <v>298</v>
      </c>
    </row>
    <row r="155" spans="1:1">
      <c r="A155" t="s">
        <v>299</v>
      </c>
    </row>
    <row r="156" spans="1:1">
      <c r="A156" t="s">
        <v>300</v>
      </c>
    </row>
    <row r="157" spans="1:1">
      <c r="A157" t="s">
        <v>301</v>
      </c>
    </row>
    <row r="158" spans="1:1">
      <c r="A158" t="s">
        <v>302</v>
      </c>
    </row>
    <row r="159" spans="1:1">
      <c r="A159" t="s">
        <v>303</v>
      </c>
    </row>
    <row r="160" spans="1:1">
      <c r="A160" t="s">
        <v>304</v>
      </c>
    </row>
    <row r="161" spans="1:1">
      <c r="A161" t="s">
        <v>305</v>
      </c>
    </row>
    <row r="162" spans="1:1">
      <c r="A162" t="s">
        <v>306</v>
      </c>
    </row>
    <row r="163" spans="1:1">
      <c r="A163" t="s">
        <v>307</v>
      </c>
    </row>
    <row r="164" spans="1:1">
      <c r="A164" t="s">
        <v>308</v>
      </c>
    </row>
    <row r="165" spans="1:1">
      <c r="A165" t="s">
        <v>309</v>
      </c>
    </row>
    <row r="166" spans="1:1">
      <c r="A166" t="s">
        <v>310</v>
      </c>
    </row>
    <row r="167" spans="1:1">
      <c r="A167" t="s">
        <v>311</v>
      </c>
    </row>
    <row r="168" spans="1:1">
      <c r="A168" t="s">
        <v>312</v>
      </c>
    </row>
    <row r="169" spans="1:1">
      <c r="A169" t="s">
        <v>313</v>
      </c>
    </row>
    <row r="170" spans="1:1">
      <c r="A170" t="s">
        <v>314</v>
      </c>
    </row>
    <row r="171" spans="1:1">
      <c r="A171" t="s">
        <v>315</v>
      </c>
    </row>
    <row r="172" spans="1:1">
      <c r="A172" t="s">
        <v>316</v>
      </c>
    </row>
    <row r="173" spans="1:1">
      <c r="A173" t="s">
        <v>317</v>
      </c>
    </row>
    <row r="174" spans="1:1">
      <c r="A174" t="s">
        <v>318</v>
      </c>
    </row>
    <row r="175" spans="1:1">
      <c r="A175" t="s">
        <v>319</v>
      </c>
    </row>
    <row r="176" spans="1:1">
      <c r="A176" t="s">
        <v>320</v>
      </c>
    </row>
    <row r="177" spans="1:1">
      <c r="A177" t="s">
        <v>321</v>
      </c>
    </row>
    <row r="178" spans="1:1">
      <c r="A178" t="s">
        <v>322</v>
      </c>
    </row>
    <row r="179" spans="1:1">
      <c r="A179" t="s">
        <v>323</v>
      </c>
    </row>
    <row r="180" spans="1:1">
      <c r="A180" t="s">
        <v>324</v>
      </c>
    </row>
    <row r="181" spans="1:1">
      <c r="A181" t="s">
        <v>325</v>
      </c>
    </row>
    <row r="182" spans="1:1">
      <c r="A182" t="s">
        <v>326</v>
      </c>
    </row>
    <row r="183" spans="1:1">
      <c r="A183" t="s">
        <v>327</v>
      </c>
    </row>
    <row r="184" spans="1:1">
      <c r="A184" t="s">
        <v>328</v>
      </c>
    </row>
    <row r="185" spans="1:1">
      <c r="A185" t="s">
        <v>329</v>
      </c>
    </row>
    <row r="186" spans="1:1">
      <c r="A186" t="s">
        <v>330</v>
      </c>
    </row>
    <row r="187" spans="1:1">
      <c r="A187" t="s">
        <v>331</v>
      </c>
    </row>
    <row r="188" spans="1:1">
      <c r="A188" t="s">
        <v>332</v>
      </c>
    </row>
    <row r="189" spans="1:1">
      <c r="A189" t="s">
        <v>333</v>
      </c>
    </row>
    <row r="190" spans="1:1">
      <c r="A190" t="s">
        <v>334</v>
      </c>
    </row>
    <row r="191" spans="1:1">
      <c r="A191" t="s">
        <v>335</v>
      </c>
    </row>
    <row r="192" spans="1:1">
      <c r="A192" t="s">
        <v>336</v>
      </c>
    </row>
    <row r="193" spans="1:1">
      <c r="A193" t="s">
        <v>337</v>
      </c>
    </row>
    <row r="194" spans="1:1">
      <c r="A194" t="s">
        <v>338</v>
      </c>
    </row>
    <row r="195" spans="1:1">
      <c r="A195" t="s">
        <v>339</v>
      </c>
    </row>
    <row r="196" spans="1:1">
      <c r="A196" t="s">
        <v>340</v>
      </c>
    </row>
    <row r="197" spans="1:1">
      <c r="A197" t="s">
        <v>341</v>
      </c>
    </row>
    <row r="198" spans="1:1">
      <c r="A198" t="s">
        <v>342</v>
      </c>
    </row>
    <row r="199" spans="1:1">
      <c r="A199" t="s">
        <v>343</v>
      </c>
    </row>
    <row r="200" spans="1:1">
      <c r="A200" t="s">
        <v>344</v>
      </c>
    </row>
    <row r="201" spans="1:1">
      <c r="A201" t="s">
        <v>345</v>
      </c>
    </row>
    <row r="202" spans="1:1">
      <c r="A202" t="s">
        <v>346</v>
      </c>
    </row>
    <row r="203" spans="1:1">
      <c r="A203" t="s">
        <v>347</v>
      </c>
    </row>
    <row r="204" spans="1:1">
      <c r="A204" t="s">
        <v>348</v>
      </c>
    </row>
    <row r="205" spans="1:1">
      <c r="A205" t="s">
        <v>349</v>
      </c>
    </row>
    <row r="206" spans="1:1">
      <c r="A206" t="s">
        <v>350</v>
      </c>
    </row>
    <row r="207" spans="1:1">
      <c r="A207" t="s">
        <v>351</v>
      </c>
    </row>
    <row r="208" spans="1:1">
      <c r="A208" t="s">
        <v>352</v>
      </c>
    </row>
    <row r="209" spans="1:1">
      <c r="A209" t="s">
        <v>353</v>
      </c>
    </row>
    <row r="210" spans="1:1">
      <c r="A210" t="s">
        <v>354</v>
      </c>
    </row>
    <row r="211" spans="1:1">
      <c r="A211" t="s">
        <v>355</v>
      </c>
    </row>
    <row r="212" spans="1:1">
      <c r="A212" t="s">
        <v>356</v>
      </c>
    </row>
    <row r="213" spans="1:1">
      <c r="A213" t="s">
        <v>357</v>
      </c>
    </row>
    <row r="214" spans="1:1">
      <c r="A214" t="s">
        <v>358</v>
      </c>
    </row>
    <row r="215" spans="1:1">
      <c r="A215" t="s">
        <v>359</v>
      </c>
    </row>
    <row r="216" spans="1:1">
      <c r="A216" t="s">
        <v>360</v>
      </c>
    </row>
    <row r="217" spans="1:1">
      <c r="A217" t="s">
        <v>361</v>
      </c>
    </row>
    <row r="218" spans="1:1">
      <c r="A218" t="s">
        <v>362</v>
      </c>
    </row>
    <row r="219" spans="1:1">
      <c r="A219" t="s">
        <v>363</v>
      </c>
    </row>
    <row r="220" spans="1:1">
      <c r="A220" t="s">
        <v>364</v>
      </c>
    </row>
    <row r="221" spans="1:1">
      <c r="A221" t="s">
        <v>365</v>
      </c>
    </row>
    <row r="222" spans="1:1">
      <c r="A222" t="s">
        <v>366</v>
      </c>
    </row>
    <row r="223" spans="1:1">
      <c r="A223" t="s">
        <v>367</v>
      </c>
    </row>
    <row r="224" spans="1:1">
      <c r="A224" t="s">
        <v>368</v>
      </c>
    </row>
    <row r="225" spans="1:1">
      <c r="A225" t="s">
        <v>369</v>
      </c>
    </row>
    <row r="226" spans="1:1">
      <c r="A226" t="s">
        <v>370</v>
      </c>
    </row>
    <row r="227" spans="1:1">
      <c r="A227" t="s">
        <v>371</v>
      </c>
    </row>
    <row r="228" spans="1:1">
      <c r="A228" t="s">
        <v>372</v>
      </c>
    </row>
    <row r="229" spans="1:1">
      <c r="A229" t="s">
        <v>373</v>
      </c>
    </row>
    <row r="230" spans="1:1">
      <c r="A230" t="s">
        <v>374</v>
      </c>
    </row>
    <row r="231" spans="1:1">
      <c r="A231" t="s">
        <v>375</v>
      </c>
    </row>
    <row r="232" spans="1:1">
      <c r="A232" t="s">
        <v>376</v>
      </c>
    </row>
    <row r="233" spans="1:1">
      <c r="A233" t="s">
        <v>377</v>
      </c>
    </row>
    <row r="234" spans="1:1">
      <c r="A234" t="s">
        <v>378</v>
      </c>
    </row>
    <row r="235" spans="1:1">
      <c r="A235" t="s">
        <v>379</v>
      </c>
    </row>
    <row r="236" spans="1:1">
      <c r="A236" t="s">
        <v>380</v>
      </c>
    </row>
    <row r="237" spans="1:1">
      <c r="A237" t="s">
        <v>381</v>
      </c>
    </row>
    <row r="238" spans="1:1">
      <c r="A238" t="s">
        <v>382</v>
      </c>
    </row>
    <row r="239" spans="1:1">
      <c r="A239" t="s">
        <v>383</v>
      </c>
    </row>
    <row r="240" spans="1:1">
      <c r="A240" t="s">
        <v>384</v>
      </c>
    </row>
    <row r="241" spans="1:1">
      <c r="A241" t="s">
        <v>385</v>
      </c>
    </row>
    <row r="242" spans="1:1">
      <c r="A242" t="s">
        <v>386</v>
      </c>
    </row>
    <row r="243" spans="1:1">
      <c r="A243" t="s">
        <v>387</v>
      </c>
    </row>
    <row r="244" spans="1:1">
      <c r="A244" t="s">
        <v>388</v>
      </c>
    </row>
    <row r="245" spans="1:1">
      <c r="A245" t="s">
        <v>389</v>
      </c>
    </row>
    <row r="246" spans="1:1">
      <c r="A246" t="s">
        <v>390</v>
      </c>
    </row>
    <row r="247" spans="1:1">
      <c r="A247" t="s">
        <v>391</v>
      </c>
    </row>
    <row r="248" spans="1:1">
      <c r="A248" t="s">
        <v>392</v>
      </c>
    </row>
    <row r="249" spans="1:1">
      <c r="A249" t="s">
        <v>393</v>
      </c>
    </row>
    <row r="250" spans="1:1">
      <c r="A250" t="s">
        <v>394</v>
      </c>
    </row>
    <row r="251" spans="1:1">
      <c r="A251" t="s">
        <v>395</v>
      </c>
    </row>
    <row r="252" spans="1:1">
      <c r="A252" t="s">
        <v>396</v>
      </c>
    </row>
    <row r="253" spans="1:1">
      <c r="A253" t="s">
        <v>397</v>
      </c>
    </row>
    <row r="254" spans="1:1">
      <c r="A254" t="s">
        <v>398</v>
      </c>
    </row>
    <row r="255" spans="1:1">
      <c r="A255" t="s">
        <v>399</v>
      </c>
    </row>
    <row r="256" spans="1:1">
      <c r="A256" t="s">
        <v>400</v>
      </c>
    </row>
    <row r="257" spans="1:1">
      <c r="A257" t="s">
        <v>401</v>
      </c>
    </row>
    <row r="258" spans="1:1">
      <c r="A258" t="s">
        <v>402</v>
      </c>
    </row>
    <row r="259" spans="1:1">
      <c r="A259" t="s">
        <v>403</v>
      </c>
    </row>
    <row r="260" spans="1:1">
      <c r="A260" t="s">
        <v>404</v>
      </c>
    </row>
    <row r="261" spans="1:1">
      <c r="A261" t="s">
        <v>405</v>
      </c>
    </row>
    <row r="262" spans="1:1">
      <c r="A262" t="s">
        <v>406</v>
      </c>
    </row>
    <row r="263" spans="1:1">
      <c r="A263" t="s">
        <v>407</v>
      </c>
    </row>
    <row r="264" spans="1:1">
      <c r="A264" t="s">
        <v>408</v>
      </c>
    </row>
    <row r="265" spans="1:1">
      <c r="A265" t="s">
        <v>409</v>
      </c>
    </row>
    <row r="266" spans="1:1">
      <c r="A266" t="s">
        <v>410</v>
      </c>
    </row>
    <row r="267" spans="1:1">
      <c r="A267" t="s">
        <v>411</v>
      </c>
    </row>
    <row r="268" spans="1:1">
      <c r="A268" t="s">
        <v>412</v>
      </c>
    </row>
    <row r="269" spans="1:1">
      <c r="A269" t="s">
        <v>413</v>
      </c>
    </row>
    <row r="270" spans="1:1">
      <c r="A270" t="s">
        <v>414</v>
      </c>
    </row>
    <row r="271" spans="1:1">
      <c r="A271" t="s">
        <v>415</v>
      </c>
    </row>
    <row r="272" spans="1:1">
      <c r="A272" t="s">
        <v>416</v>
      </c>
    </row>
    <row r="273" spans="1:1">
      <c r="A273" t="s">
        <v>417</v>
      </c>
    </row>
    <row r="274" spans="1:1">
      <c r="A274" t="s">
        <v>418</v>
      </c>
    </row>
    <row r="275" spans="1:1">
      <c r="A275" t="s">
        <v>419</v>
      </c>
    </row>
    <row r="276" spans="1:1">
      <c r="A276" t="s">
        <v>420</v>
      </c>
    </row>
    <row r="277" spans="1:1">
      <c r="A277" t="s">
        <v>421</v>
      </c>
    </row>
    <row r="278" spans="1:1">
      <c r="A278" t="s">
        <v>422</v>
      </c>
    </row>
    <row r="279" spans="1:1">
      <c r="A279" t="s">
        <v>423</v>
      </c>
    </row>
    <row r="280" spans="1:1">
      <c r="A280" t="s">
        <v>424</v>
      </c>
    </row>
    <row r="281" spans="1:1">
      <c r="A281" t="s">
        <v>425</v>
      </c>
    </row>
    <row r="282" spans="1:1">
      <c r="A282" t="s">
        <v>426</v>
      </c>
    </row>
    <row r="283" spans="1:1">
      <c r="A283" t="s">
        <v>427</v>
      </c>
    </row>
    <row r="284" spans="1:1">
      <c r="A284" t="s">
        <v>428</v>
      </c>
    </row>
    <row r="285" spans="1:1">
      <c r="A285" t="s">
        <v>429</v>
      </c>
    </row>
    <row r="286" spans="1:1">
      <c r="A286" t="s">
        <v>430</v>
      </c>
    </row>
    <row r="287" spans="1:1">
      <c r="A287" t="s">
        <v>431</v>
      </c>
    </row>
    <row r="288" spans="1:1">
      <c r="A288" t="s">
        <v>432</v>
      </c>
    </row>
    <row r="289" spans="1:1">
      <c r="A289" t="s">
        <v>433</v>
      </c>
    </row>
    <row r="290" spans="1:1">
      <c r="A290" t="s">
        <v>434</v>
      </c>
    </row>
    <row r="291" spans="1:1">
      <c r="A291" t="s">
        <v>435</v>
      </c>
    </row>
    <row r="292" spans="1:1">
      <c r="A292" t="s">
        <v>436</v>
      </c>
    </row>
    <row r="293" spans="1:1">
      <c r="A293" t="s">
        <v>437</v>
      </c>
    </row>
    <row r="294" spans="1:1">
      <c r="A294" t="s">
        <v>438</v>
      </c>
    </row>
    <row r="295" spans="1:1">
      <c r="A295" t="s">
        <v>439</v>
      </c>
    </row>
    <row r="296" spans="1:1">
      <c r="A296" t="s">
        <v>440</v>
      </c>
    </row>
    <row r="297" spans="1:1">
      <c r="A297" t="s">
        <v>441</v>
      </c>
    </row>
    <row r="298" spans="1:1">
      <c r="A298" t="s">
        <v>442</v>
      </c>
    </row>
    <row r="299" spans="1:1">
      <c r="A299" t="s">
        <v>443</v>
      </c>
    </row>
    <row r="300" spans="1:1">
      <c r="A300" t="s">
        <v>444</v>
      </c>
    </row>
    <row r="301" spans="1:1">
      <c r="A301" t="s">
        <v>445</v>
      </c>
    </row>
    <row r="302" spans="1:1">
      <c r="A302" t="s">
        <v>446</v>
      </c>
    </row>
    <row r="303" spans="1:1">
      <c r="A303" t="s">
        <v>447</v>
      </c>
    </row>
    <row r="304" spans="1:1">
      <c r="A304" t="s">
        <v>448</v>
      </c>
    </row>
    <row r="305" spans="1:1">
      <c r="A305" t="s">
        <v>449</v>
      </c>
    </row>
    <row r="306" spans="1:1">
      <c r="A306" t="s">
        <v>450</v>
      </c>
    </row>
    <row r="307" spans="1:1">
      <c r="A307" t="s">
        <v>451</v>
      </c>
    </row>
    <row r="308" spans="1:1">
      <c r="A308" t="s">
        <v>452</v>
      </c>
    </row>
    <row r="309" spans="1:1">
      <c r="A309" t="s">
        <v>453</v>
      </c>
    </row>
    <row r="310" spans="1:1">
      <c r="A310" t="s">
        <v>454</v>
      </c>
    </row>
    <row r="311" spans="1:1">
      <c r="A311" t="s">
        <v>455</v>
      </c>
    </row>
    <row r="312" spans="1:1">
      <c r="A312" t="s">
        <v>456</v>
      </c>
    </row>
    <row r="313" spans="1:1">
      <c r="A313" t="s">
        <v>457</v>
      </c>
    </row>
    <row r="314" spans="1:1">
      <c r="A314" t="s">
        <v>458</v>
      </c>
    </row>
    <row r="315" spans="1:1">
      <c r="A315" t="s">
        <v>459</v>
      </c>
    </row>
    <row r="316" spans="1:1">
      <c r="A316" t="s">
        <v>460</v>
      </c>
    </row>
    <row r="317" spans="1:1">
      <c r="A317" t="s">
        <v>461</v>
      </c>
    </row>
    <row r="318" spans="1:1">
      <c r="A318" t="s">
        <v>462</v>
      </c>
    </row>
    <row r="319" spans="1:1">
      <c r="A319" t="s">
        <v>463</v>
      </c>
    </row>
    <row r="320" spans="1:1">
      <c r="A320" t="s">
        <v>464</v>
      </c>
    </row>
    <row r="321" spans="1:1">
      <c r="A321" t="s">
        <v>121</v>
      </c>
    </row>
    <row r="322" spans="1:1">
      <c r="A322" t="s">
        <v>465</v>
      </c>
    </row>
    <row r="323" spans="1:1">
      <c r="A323" t="s">
        <v>466</v>
      </c>
    </row>
    <row r="324" spans="1:1">
      <c r="A324" t="s">
        <v>467</v>
      </c>
    </row>
    <row r="325" spans="1:1">
      <c r="A325" t="s">
        <v>468</v>
      </c>
    </row>
    <row r="326" spans="1:1">
      <c r="A326" t="s">
        <v>469</v>
      </c>
    </row>
    <row r="327" spans="1:1">
      <c r="A327" t="s">
        <v>470</v>
      </c>
    </row>
    <row r="328" spans="1:1">
      <c r="A328" t="s">
        <v>471</v>
      </c>
    </row>
    <row r="329" spans="1:1">
      <c r="A329" t="s">
        <v>472</v>
      </c>
    </row>
    <row r="330" spans="1:1">
      <c r="A330" t="s">
        <v>473</v>
      </c>
    </row>
    <row r="331" spans="1:1">
      <c r="A331" t="s">
        <v>474</v>
      </c>
    </row>
    <row r="332" spans="1:1">
      <c r="A332" t="s">
        <v>475</v>
      </c>
    </row>
    <row r="333" spans="1:1">
      <c r="A333" t="s">
        <v>476</v>
      </c>
    </row>
    <row r="334" spans="1:1">
      <c r="A334" t="s">
        <v>477</v>
      </c>
    </row>
    <row r="335" spans="1:1">
      <c r="A335" t="s">
        <v>478</v>
      </c>
    </row>
    <row r="336" spans="1:1">
      <c r="A336" t="s">
        <v>479</v>
      </c>
    </row>
    <row r="337" spans="1:1">
      <c r="A337" t="s">
        <v>480</v>
      </c>
    </row>
    <row r="338" spans="1:1">
      <c r="A338" t="s">
        <v>481</v>
      </c>
    </row>
    <row r="339" spans="1:1">
      <c r="A339" t="s">
        <v>482</v>
      </c>
    </row>
    <row r="340" spans="1:1">
      <c r="A340" t="s">
        <v>483</v>
      </c>
    </row>
    <row r="341" spans="1:1">
      <c r="A341" t="s">
        <v>484</v>
      </c>
    </row>
    <row r="342" spans="1:1">
      <c r="A342" t="s">
        <v>485</v>
      </c>
    </row>
    <row r="343" spans="1:1">
      <c r="A343" t="s">
        <v>486</v>
      </c>
    </row>
    <row r="344" spans="1:1">
      <c r="A344" t="s">
        <v>487</v>
      </c>
    </row>
    <row r="345" spans="1:1">
      <c r="A345" t="s">
        <v>488</v>
      </c>
    </row>
    <row r="346" spans="1:1">
      <c r="A346" t="s">
        <v>489</v>
      </c>
    </row>
    <row r="347" spans="1:1">
      <c r="A347" t="s">
        <v>490</v>
      </c>
    </row>
    <row r="348" spans="1:1">
      <c r="A348" t="s">
        <v>491</v>
      </c>
    </row>
    <row r="349" spans="1:1">
      <c r="A349" t="s">
        <v>492</v>
      </c>
    </row>
    <row r="350" spans="1:1">
      <c r="A350" t="s">
        <v>493</v>
      </c>
    </row>
    <row r="351" spans="1:1">
      <c r="A351" t="s">
        <v>494</v>
      </c>
    </row>
    <row r="352" spans="1:1">
      <c r="A352" t="s">
        <v>495</v>
      </c>
    </row>
    <row r="353" spans="1:1">
      <c r="A353" t="s">
        <v>496</v>
      </c>
    </row>
    <row r="354" spans="1:1">
      <c r="A354" t="s">
        <v>497</v>
      </c>
    </row>
    <row r="355" spans="1:1">
      <c r="A355" t="s">
        <v>498</v>
      </c>
    </row>
    <row r="356" spans="1:1">
      <c r="A356" t="s">
        <v>499</v>
      </c>
    </row>
    <row r="357" spans="1:1">
      <c r="A357" t="s">
        <v>500</v>
      </c>
    </row>
    <row r="358" spans="1:1">
      <c r="A358" t="s">
        <v>501</v>
      </c>
    </row>
    <row r="359" spans="1:1">
      <c r="A359" t="s">
        <v>502</v>
      </c>
    </row>
    <row r="360" spans="1:1">
      <c r="A360" t="s">
        <v>503</v>
      </c>
    </row>
    <row r="361" spans="1:1">
      <c r="A361" t="s">
        <v>504</v>
      </c>
    </row>
    <row r="362" spans="1:1">
      <c r="A362" t="s">
        <v>505</v>
      </c>
    </row>
    <row r="363" spans="1:1">
      <c r="A363" t="s">
        <v>506</v>
      </c>
    </row>
    <row r="364" spans="1:1">
      <c r="A364" t="s">
        <v>507</v>
      </c>
    </row>
    <row r="365" spans="1:1">
      <c r="A365" t="s">
        <v>508</v>
      </c>
    </row>
    <row r="366" spans="1:1">
      <c r="A366" t="s">
        <v>509</v>
      </c>
    </row>
    <row r="367" spans="1:1">
      <c r="A367" t="s">
        <v>510</v>
      </c>
    </row>
    <row r="368" spans="1:1">
      <c r="A368" t="s">
        <v>511</v>
      </c>
    </row>
    <row r="369" spans="1:1">
      <c r="A369" t="s">
        <v>512</v>
      </c>
    </row>
    <row r="370" spans="1:1">
      <c r="A370" t="s">
        <v>513</v>
      </c>
    </row>
    <row r="371" spans="1:1">
      <c r="A371" t="s">
        <v>514</v>
      </c>
    </row>
    <row r="372" spans="1:1">
      <c r="A372" t="s">
        <v>515</v>
      </c>
    </row>
    <row r="373" spans="1:1">
      <c r="A373" t="s">
        <v>516</v>
      </c>
    </row>
    <row r="374" spans="1:1">
      <c r="A374" t="s">
        <v>517</v>
      </c>
    </row>
    <row r="375" spans="1:1">
      <c r="A375" t="s">
        <v>518</v>
      </c>
    </row>
    <row r="376" spans="1:1">
      <c r="A376" t="s">
        <v>519</v>
      </c>
    </row>
    <row r="377" spans="1:1">
      <c r="A377" t="s">
        <v>520</v>
      </c>
    </row>
    <row r="378" spans="1:1">
      <c r="A378" t="s">
        <v>521</v>
      </c>
    </row>
    <row r="379" spans="1:1">
      <c r="A379" t="s">
        <v>522</v>
      </c>
    </row>
    <row r="380" spans="1:1">
      <c r="A380" t="s">
        <v>523</v>
      </c>
    </row>
    <row r="381" spans="1:1">
      <c r="A381" t="s">
        <v>524</v>
      </c>
    </row>
    <row r="382" spans="1:1">
      <c r="A382" t="s">
        <v>525</v>
      </c>
    </row>
    <row r="383" spans="1:1">
      <c r="A383" t="s">
        <v>526</v>
      </c>
    </row>
    <row r="384" spans="1:1">
      <c r="A384" t="s">
        <v>527</v>
      </c>
    </row>
    <row r="385" spans="1:1">
      <c r="A385" t="s">
        <v>528</v>
      </c>
    </row>
    <row r="386" spans="1:1">
      <c r="A386" t="s">
        <v>529</v>
      </c>
    </row>
    <row r="387" spans="1:1">
      <c r="A387" t="s">
        <v>530</v>
      </c>
    </row>
    <row r="388" spans="1:1">
      <c r="A388" t="s">
        <v>531</v>
      </c>
    </row>
    <row r="389" spans="1:1">
      <c r="A389" t="s">
        <v>532</v>
      </c>
    </row>
    <row r="390" spans="1:1">
      <c r="A390" t="s">
        <v>533</v>
      </c>
    </row>
    <row r="391" spans="1:1">
      <c r="A391" t="s">
        <v>534</v>
      </c>
    </row>
    <row r="392" spans="1:1">
      <c r="A392" t="s">
        <v>535</v>
      </c>
    </row>
    <row r="393" spans="1:1">
      <c r="A393" t="s">
        <v>536</v>
      </c>
    </row>
    <row r="394" spans="1:1">
      <c r="A394" t="s">
        <v>537</v>
      </c>
    </row>
    <row r="395" spans="1:1">
      <c r="A395" t="s">
        <v>538</v>
      </c>
    </row>
    <row r="396" spans="1:1">
      <c r="A396" t="s">
        <v>539</v>
      </c>
    </row>
    <row r="397" spans="1:1">
      <c r="A397" t="s">
        <v>540</v>
      </c>
    </row>
    <row r="398" spans="1:1">
      <c r="A398" t="s">
        <v>541</v>
      </c>
    </row>
    <row r="399" spans="1:1">
      <c r="A399" t="s">
        <v>542</v>
      </c>
    </row>
    <row r="400" spans="1:1">
      <c r="A400" t="s">
        <v>543</v>
      </c>
    </row>
    <row r="401" spans="1:1">
      <c r="A401" t="s">
        <v>544</v>
      </c>
    </row>
    <row r="402" spans="1:1">
      <c r="A402" t="s">
        <v>545</v>
      </c>
    </row>
    <row r="403" spans="1:1">
      <c r="A403" t="s">
        <v>546</v>
      </c>
    </row>
    <row r="404" spans="1:1">
      <c r="A404" t="s">
        <v>547</v>
      </c>
    </row>
    <row r="405" spans="1:1">
      <c r="A405" t="s">
        <v>548</v>
      </c>
    </row>
    <row r="406" spans="1:1">
      <c r="A406" t="s">
        <v>549</v>
      </c>
    </row>
    <row r="407" spans="1:1">
      <c r="A407" t="s">
        <v>550</v>
      </c>
    </row>
    <row r="408" spans="1:1">
      <c r="A408" t="s">
        <v>551</v>
      </c>
    </row>
    <row r="409" spans="1:1">
      <c r="A409" t="s">
        <v>552</v>
      </c>
    </row>
    <row r="410" spans="1:1">
      <c r="A410" t="s">
        <v>553</v>
      </c>
    </row>
    <row r="411" spans="1:1">
      <c r="A411" t="s">
        <v>554</v>
      </c>
    </row>
    <row r="412" spans="1:1">
      <c r="A412" t="s">
        <v>555</v>
      </c>
    </row>
    <row r="413" spans="1:1">
      <c r="A413" t="s">
        <v>556</v>
      </c>
    </row>
    <row r="414" spans="1:1">
      <c r="A414" t="s">
        <v>557</v>
      </c>
    </row>
    <row r="415" spans="1:1">
      <c r="A415" t="s">
        <v>558</v>
      </c>
    </row>
    <row r="416" spans="1:1">
      <c r="A416" t="s">
        <v>559</v>
      </c>
    </row>
    <row r="417" spans="1:1">
      <c r="A417" t="s">
        <v>560</v>
      </c>
    </row>
    <row r="418" spans="1:1">
      <c r="A418" t="s">
        <v>561</v>
      </c>
    </row>
    <row r="419" spans="1:1">
      <c r="A419" t="s">
        <v>562</v>
      </c>
    </row>
    <row r="420" spans="1:1">
      <c r="A420" t="s">
        <v>563</v>
      </c>
    </row>
    <row r="421" spans="1:1">
      <c r="A421" t="s">
        <v>564</v>
      </c>
    </row>
    <row r="422" spans="1:1">
      <c r="A422" t="s">
        <v>565</v>
      </c>
    </row>
    <row r="423" spans="1:1">
      <c r="A423" t="s">
        <v>566</v>
      </c>
    </row>
    <row r="424" spans="1:1">
      <c r="A424" t="s">
        <v>567</v>
      </c>
    </row>
  </sheetData>
  <sheetProtection algorithmName="SHA-512" hashValue="Jp6ibyLaqjs8oFs7ERH1hbaRNJQjMv0nTcolGGHWKD5NFJrFcSF1vJmrYc7+v7UXqMlpaH5+B5DCNFxboEu49w==" saltValue="bG7dr7SUJbDrMYvNbbetnA==" spinCount="100000" sheet="1" objects="1" scenarios="1"/>
  <sortState xmlns:xlrd2="http://schemas.microsoft.com/office/spreadsheetml/2017/richdata2" ref="A2:A419">
    <sortCondition ref="A2:A4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22" ma:contentTypeDescription="Crear nuevo documento." ma:contentTypeScope="" ma:versionID="115c4d5ef077311f0ccaf801781ea5b8">
  <xsd:schema xmlns:xsd="http://www.w3.org/2001/XMLSchema" xmlns:xs="http://www.w3.org/2001/XMLSchema" xmlns:p="http://schemas.microsoft.com/office/2006/metadata/properties" xmlns:ns1="http://schemas.microsoft.com/sharepoint/v3" xmlns:ns2="a16ba950-d015-4cbc-806e-9cba0f1b5528" xmlns:ns3="47cb3e12-45b3-4531-b84f-87359d4b7239" xmlns:ns4="838bd66f-6e2c-4628-b9f9-6ffebaa227a8" targetNamespace="http://schemas.microsoft.com/office/2006/metadata/properties" ma:root="true" ma:fieldsID="f07a988bf8a860b8b35cda1cba6045c4" ns1:_="" ns2:_="" ns3:_="" ns4:_="">
    <xsd:import namespace="http://schemas.microsoft.com/sharepoint/v3"/>
    <xsd:import namespace="a16ba950-d015-4cbc-806e-9cba0f1b5528"/>
    <xsd:import namespace="47cb3e12-45b3-4531-b84f-87359d4b7239"/>
    <xsd:import namespace="838bd66f-6e2c-4628-b9f9-6ffebaa227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Helga_x0020_Hern_x00e1_ndez"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Helga_x0020_Hern_x00e1_ndez" ma:index="16" nillable="true" ma:displayName="Helga Hernández" ma:format="Dropdown" ma:list="UserInfo" ma:SharePointGroup="0" ma:internalName="Helga_x0020_Hern_x00e1_ndez">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Flow_SignoffStatus" ma:index="24" nillable="true" ma:displayName="Estado de aprobación" ma:internalName="Estado_x0020_de_x0020_aprobaci_x00f3_n">
      <xsd:simpleType>
        <xsd:restriction base="dms:Text"/>
      </xsd:simple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0c597d8b-bc98-4887-b643-447b6f0135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8bd66f-6e2c-4628-b9f9-6ffebaa227a8"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8278f39a-443e-4925-9d51-d941a5dfb930}" ma:internalName="TaxCatchAll" ma:showField="CatchAllData" ma:web="838bd66f-6e2c-4628-b9f9-6ffebaa227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Helga_x0020_Hern_x00e1_ndez xmlns="47cb3e12-45b3-4531-b84f-87359d4b7239">
      <UserInfo>
        <DisplayName/>
        <AccountId xsi:nil="true"/>
        <AccountType/>
      </UserInfo>
    </Helga_x0020_Hern_x00e1_ndez>
    <_ip_UnifiedCompliancePolicyProperties xmlns="http://schemas.microsoft.com/sharepoint/v3" xsi:nil="true"/>
    <lcf76f155ced4ddcb4097134ff3c332f xmlns="47cb3e12-45b3-4531-b84f-87359d4b7239">
      <Terms xmlns="http://schemas.microsoft.com/office/infopath/2007/PartnerControls"/>
    </lcf76f155ced4ddcb4097134ff3c332f>
    <_Flow_SignoffStatus xmlns="47cb3e12-45b3-4531-b84f-87359d4b7239" xsi:nil="true"/>
    <TaxCatchAll xmlns="838bd66f-6e2c-4628-b9f9-6ffebaa227a8" xsi:nil="true"/>
  </documentManagement>
</p:properties>
</file>

<file path=customXml/itemProps1.xml><?xml version="1.0" encoding="utf-8"?>
<ds:datastoreItem xmlns:ds="http://schemas.openxmlformats.org/officeDocument/2006/customXml" ds:itemID="{C9A6E012-B8B7-4B84-98B6-3D11ED81FB83}"/>
</file>

<file path=customXml/itemProps2.xml><?xml version="1.0" encoding="utf-8"?>
<ds:datastoreItem xmlns:ds="http://schemas.openxmlformats.org/officeDocument/2006/customXml" ds:itemID="{698B4C69-E96A-4F9C-9109-4AAE2D9F919B}"/>
</file>

<file path=customXml/itemProps3.xml><?xml version="1.0" encoding="utf-8"?>
<ds:datastoreItem xmlns:ds="http://schemas.openxmlformats.org/officeDocument/2006/customXml" ds:itemID="{B8E6EBE3-15EC-4E48-896E-3FBAEF0752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Liseth Sanabria Cortés</cp:lastModifiedBy>
  <cp:revision/>
  <dcterms:created xsi:type="dcterms:W3CDTF">2020-06-25T21:16:25Z</dcterms:created>
  <dcterms:modified xsi:type="dcterms:W3CDTF">2024-02-01T17:25:34Z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MediaServiceImageTags">
    <vt:lpwstr/>
  </property>
</Properties>
</file>