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fileSharing readOnlyRecommended="1"/>
  <workbookPr showInkAnnotation="0" codeName="ThisWorkbook"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Reportes Ekogui/2021/"/>
    </mc:Choice>
  </mc:AlternateContent>
  <xr:revisionPtr revIDLastSave="1" documentId="11_99E7C46AE33BC0D7C7141F3390AD6F444F8C0CCE" xr6:coauthVersionLast="47" xr6:coauthVersionMax="47" xr10:uidLastSave="{125BD1FB-415C-4434-842D-3BA25FF0FE46}"/>
  <bookViews>
    <workbookView xWindow="-120" yWindow="-120" windowWidth="20730" windowHeight="11040"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12" l="1"/>
  <c r="BH3" i="12"/>
  <c r="BG3" i="12"/>
  <c r="BF3" i="12"/>
  <c r="BE3" i="12"/>
  <c r="BD3" i="12"/>
  <c r="BC3" i="12"/>
  <c r="BB3" i="12"/>
  <c r="C14" i="12"/>
  <c r="D14" i="12"/>
  <c r="E14" i="12"/>
  <c r="F14" i="12"/>
  <c r="C15" i="12"/>
  <c r="D15" i="12"/>
  <c r="E15" i="12"/>
  <c r="F15" i="12"/>
  <c r="C16" i="12"/>
  <c r="D16" i="12"/>
  <c r="E16" i="12"/>
  <c r="F16" i="12"/>
  <c r="C17" i="12"/>
  <c r="D17" i="12"/>
  <c r="E17" i="12"/>
  <c r="F17" i="12"/>
  <c r="C18" i="12"/>
  <c r="D18" i="12"/>
  <c r="E18" i="12"/>
  <c r="F18" i="12"/>
  <c r="D13" i="12"/>
  <c r="E13" i="12"/>
  <c r="F13" i="12"/>
  <c r="C13" i="12"/>
  <c r="B3" i="12"/>
  <c r="A3" i="12"/>
  <c r="A15" i="12" s="1"/>
  <c r="BP3" i="12"/>
  <c r="A14" i="12" l="1"/>
  <c r="A13" i="12"/>
  <c r="A18" i="12"/>
  <c r="A17" i="12"/>
  <c r="A16" i="12"/>
  <c r="C12" i="5"/>
  <c r="V3" i="7"/>
  <c r="G14" i="1" l="1"/>
  <c r="G15" i="12" s="1"/>
  <c r="G13" i="1"/>
  <c r="G14" i="12" s="1"/>
  <c r="G15" i="1"/>
  <c r="G16" i="12" s="1"/>
  <c r="G16" i="1"/>
  <c r="G17" i="12" s="1"/>
  <c r="G17" i="1"/>
  <c r="G18" i="12" s="1"/>
  <c r="G12" i="1"/>
  <c r="G13" i="12" s="1"/>
  <c r="BO3" i="12" l="1"/>
  <c r="BN3" i="12"/>
  <c r="BM3" i="12"/>
  <c r="BL3" i="12"/>
  <c r="BK3" i="12"/>
  <c r="BJ3" i="12"/>
  <c r="Q3" i="12" l="1"/>
  <c r="P3" i="12"/>
  <c r="O3" i="12"/>
  <c r="N3" i="12"/>
  <c r="M3" i="12"/>
  <c r="L3" i="12"/>
  <c r="K3" i="12"/>
  <c r="J3" i="12"/>
  <c r="I3" i="12"/>
  <c r="F17" i="5" l="1"/>
  <c r="F15" i="5"/>
  <c r="F10" i="5"/>
  <c r="C19" i="5"/>
  <c r="C17" i="5"/>
  <c r="C16" i="5"/>
  <c r="T16" i="10"/>
  <c r="T12" i="10"/>
  <c r="W3" i="8"/>
  <c r="C25" i="8" s="1"/>
  <c r="T17" i="10" l="1"/>
  <c r="F13" i="5" s="1"/>
  <c r="V2" i="9"/>
  <c r="V3" i="9" s="1"/>
  <c r="F9" i="9" s="1"/>
  <c r="F11" i="5" l="1"/>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H3" i="12"/>
  <c r="G3" i="12"/>
  <c r="F3" i="12"/>
  <c r="E3" i="12"/>
  <c r="D3" i="12"/>
  <c r="C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<sst xmlns="http://schemas.openxmlformats.org/spreadsheetml/2006/main" count="266" uniqueCount="171">
  <si>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</si>
  <si>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</si>
  <si>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</si>
  <si>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</si>
  <si>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</si>
  <si>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</si>
  <si>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</si>
  <si>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</si>
  <si>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</si>
  <si>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</si>
  <si>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</si>
  <si>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</si>
  <si>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</si>
  <si>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</si>
  <si>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</si>
  <si>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</si>
  <si>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</si>
  <si>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</si>
  <si>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</si>
  <si>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</si>
  <si>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</si>
  <si>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</si>
  <si>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</si>
  <si>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</si>
  <si>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</si>
  <si>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</si>
  <si>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</si>
  <si>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</si>
  <si>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</si>
  <si>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</si>
  <si>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</si>
  <si>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</si>
  <si>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</si>
  <si>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</si>
  <si>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</si>
  <si>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</si>
  <si>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</si>
  <si>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</si>
  <si>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</si>
  <si>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</si>
  <si>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</si>
  <si>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</si>
  <si>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</si>
  <si>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</si>
  <si>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</si>
  <si>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</si>
  <si>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</si>
  <si>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</si>
  <si>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</si>
  <si>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</si>
  <si>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</si>
  <si>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</si>
  <si>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</si>
  <si>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</si>
  <si>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</si>
  <si>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</si>
  <si>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</si>
  <si>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</si>
  <si>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</si>
  <si>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</si>
  <si>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</si>
  <si>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</si>
  <si>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</si>
  <si>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</si>
  <si>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</si>
  <si>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</si>
  <si>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</si>
  <si>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</si>
  <si>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</si>
  <si>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</si>
  <si>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</si>
  <si>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</si>
  <si>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</si>
  <si>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</si>
  <si>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</si>
  <si>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</si>
  <si>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</si>
  <si>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</si>
  <si>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</si>
  <si>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</si>
  <si>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</si>
  <si>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</si>
  <si>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</si>
  <si>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</si>
  <si>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</si>
  <si>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</si>
  <si>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</si>
  <si>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</si>
  <si>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</si>
  <si>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</si>
  <si>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PROCESOS ACTIVOS CON ESTADO TERMINADO(3)</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</si>
  <si>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</si>
  <si>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</si>
  <si>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</si>
  <si>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</si>
  <si>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</si>
  <si>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</si>
  <si>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</si>
  <si>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</si>
  <si>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</si>
  <si>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</si>
  <si>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</si>
  <si>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</si>
  <si>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</si>
  <si>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</si>
  <si>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</si>
  <si>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</si>
  <si>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</si>
  <si>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</si>
  <si>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</si>
  <si>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</si>
  <si>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</si>
  <si>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</si>
  <si>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</si>
  <si>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</si>
  <si>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</si>
  <si>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</si>
  <si>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</si>
  <si>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Indique la fecha en la que genera el reporte</t>
  </si>
  <si>
    <t>Posteriores al 01-01-2020</t>
  </si>
  <si>
    <t>Fecha de diligenciamiento de plantilla</t>
  </si>
  <si>
    <t>PREJUDICIALES TERMINADOS SEGUNDO SEMESTRE 2020</t>
  </si>
  <si>
    <t>Obs1</t>
  </si>
  <si>
    <t>Obs2</t>
  </si>
  <si>
    <t>Obs3</t>
  </si>
  <si>
    <t>Obs4</t>
  </si>
  <si>
    <t>Obs5</t>
  </si>
  <si>
    <t>Obs6</t>
  </si>
  <si>
    <t>Escriba la fecha de generación del reporte</t>
  </si>
  <si>
    <t>Obs7</t>
  </si>
  <si>
    <t>Fecha reporte Usuarios</t>
  </si>
  <si>
    <t>Fecha reporte Abogados</t>
  </si>
  <si>
    <t>Fecha reporte Judiciales</t>
  </si>
  <si>
    <t>NOMBRE JEFE CONTROL INTERNO</t>
  </si>
  <si>
    <t>Abogados al 30 de junio de 2021</t>
  </si>
  <si>
    <t>ABOGADOS ACTIVOS AL 30-06-2021</t>
  </si>
  <si>
    <t>INACTIVADOS EN EKOGUI PRIMER SEMESTRE 2021</t>
  </si>
  <si>
    <t>RETIRADOS EN LA ENTIDAD PRIMER SEMESTRE 2021</t>
  </si>
  <si>
    <t>PROCESOS TERMINADOS PRIMER SEMESTRE 2021</t>
  </si>
  <si>
    <t>PROCESOS ACTIVOS AL 30 DE JUNIO DE 2021</t>
  </si>
  <si>
    <t>PROCESO TERMINADOS AL 30 DE JUNIO 2021</t>
  </si>
  <si>
    <r>
      <t>(3)En el reporte de activos al 30 de junio verifique la columna</t>
    </r>
    <r>
      <rPr>
        <b/>
        <i/>
        <sz val="9"/>
        <color theme="1"/>
        <rFont val="Calibri"/>
        <family val="2"/>
        <scheme val="minor"/>
      </rPr>
      <t xml:space="preserve"> Estado General del proceso</t>
    </r>
  </si>
  <si>
    <t>PROCESOS ACTIVOS EN CALIDAD DEMANDADO AL 30-06-2021</t>
  </si>
  <si>
    <t>PROCESOS CON CALIFICACIÓN PRIMER SEMESTRE 2021</t>
  </si>
  <si>
    <t>PROCESOS CON CALIFICACIÓN ANTERIOR A 31-12-2020</t>
  </si>
  <si>
    <t>(6) Solo se consideran los procesos activos - calidad demandado al 30 de junio de 2021 que tengan calificación de riesgo</t>
  </si>
  <si>
    <t>PREJUDICIALES ACTIVOS AL 30-06-2021</t>
  </si>
  <si>
    <t>REGISTRO POSTERIOR AL 01/01/2021</t>
  </si>
  <si>
    <t>REGISTRO ENTRE 1 DE ENERO Y 31 DE DICIEMBRE 2020</t>
  </si>
  <si>
    <t>TERMINADOS ÚLTIMA ACTUACIÓN I SEM. 2021</t>
  </si>
  <si>
    <t>TOTAL PREJUDICIALES TERMINADOS I SEM. 2021</t>
  </si>
  <si>
    <t>ARBITRAMENTOS ACTIVOS AL 30-06-2021</t>
  </si>
  <si>
    <t>TOTAL ARBITRAMENTOS TERMINADOS  AL 30-06-2021</t>
  </si>
  <si>
    <t>Pagos enlazados al 30-06-2021</t>
  </si>
  <si>
    <t>(4)Equivalente a un valor indexado de $29.981 millones</t>
  </si>
  <si>
    <t>(1) Con fecha de registro anterior al 15-06-2021</t>
  </si>
  <si>
    <t>PROCESOS TERMINADOS DURANTE PRIMER SEMESTRE 2021</t>
  </si>
  <si>
    <t>TERMINADOS EN EKOGUI DURANTE PRIMER SEMESTRE 2021 (2)</t>
  </si>
  <si>
    <t>(2) Con fecha de actuación en 2021</t>
  </si>
  <si>
    <t>Nota 1</t>
  </si>
  <si>
    <t>DANIEL ALFREDO MUÑOZ LOPEZ</t>
  </si>
  <si>
    <t>NUBIA YANETH CORDOBA ZAMBRANO</t>
  </si>
  <si>
    <t>DIEGO FERNANDO LOPEZ ROMERO</t>
  </si>
  <si>
    <t>DANIEL ANGEL CARO MUÑOZ</t>
  </si>
  <si>
    <t>Nota 1: La totalidad de los abogados que se encontraban litigando al 30/06/2021, se encontraban registrados en eKOGUI con su correo electronico actualizado.
Nota 2: Los ABOGADOS activos en eKOGUI que no se encuentran litigando cumplen funciones de apoyo, por ende, la diferencia NO corresponde a abogados desactualizados o que deban ser inactivados en el sistema.
Nota 3: Los Abogados retirados en el primer semestre son Diego Fernando Velasquez y Vivian Rodriguez Pereira ambos el 19 de abril de 2021</t>
  </si>
  <si>
    <t>PATRIMONIO AUTONOMO FONDO NACIONAL DEL TURISMO - FONTUR</t>
  </si>
  <si>
    <t>De acuerdo a lo informado por el Jefe Jurídico, el PA FONTUR, no se encuentra relacionado en el artículo 2.9.1.1.3 del Decreto 1068 de 2015, que establece que entidades están a usar el SIIF Nación.</t>
  </si>
  <si>
    <t>Nota 1: La fuente de información oficial de las conciliaciones Prejudiciales es eKOGUI</t>
  </si>
  <si>
    <t>Nota 1: La fuente de información oficial de las conciliaciones Prejudiciales es eKOGUI
Nota 2: El proceso terminado durante el primer semestre de 2021 es el No. 1459437 la fecha de la ultima situación fue el 24 de febrero de 2021.</t>
  </si>
  <si>
    <t>Nota 1. La fuente de información oficial de los procesos judiciales del P.A. FONTUR es el sistema eKOGUI
Nota 2: Proceso analizado 867486, Si genera erogación, Ultima actuación "AUTO QUE RESUELVE EL ACUERDO CONCILIATORIO", Fecha de Terminación 2021/03/26; Valor economico indexado de condena $6.096.337
Nota 3: Proceso analizado 1390838, Si genera erogación, Ultima actuación "EJECUTORIA DE LA SENTENCIA" Fallo en segunda instancia del 30/04/2021 "FAVORABLE", Fecha de Terminación del proceso 2021/05/03; Valor economico indexado de condena $0
Nota 4: El proceso sin calificación corresponde al 2177531
Nota 5: Los procesos con calificación anterior al 31 de diciembre de 2020 son : 2081551; 2112816; 2115085 y 2143880.</t>
  </si>
  <si>
    <t>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</si>
</sst>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14" fontId="0" fillId="0" borderId="0" xfId="0" applyNumberFormat="1"/>
    <xf numFmtId="0" fontId="0" fillId="2" borderId="13" xfId="0" applyFill="1" applyBorder="1" applyAlignment="1" applyProtection="1">
      <alignment wrapText="1"/>
      <protection hidden="1"/>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tabSelected="1"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4" t="s">
        <v>85</v>
      </c>
      <c r="C3" s="85"/>
      <c r="D3" s="85"/>
      <c r="E3" s="85"/>
      <c r="F3" s="85"/>
      <c r="G3" s="85"/>
      <c r="H3" s="85"/>
      <c r="I3" s="85"/>
      <c r="J3" s="85"/>
      <c r="K3" s="85"/>
      <c r="L3" s="85"/>
      <c r="M3" s="85"/>
      <c r="N3" s="85"/>
      <c r="O3" s="86"/>
    </row>
    <row r="4" spans="2:15" ht="23.25" x14ac:dyDescent="0.35">
      <c r="B4" s="84" t="s">
        <v>11</v>
      </c>
      <c r="C4" s="85"/>
      <c r="D4" s="85"/>
      <c r="E4" s="85"/>
      <c r="F4" s="85"/>
      <c r="G4" s="85"/>
      <c r="H4" s="85"/>
      <c r="I4" s="85"/>
      <c r="J4" s="85"/>
      <c r="K4" s="85"/>
      <c r="L4" s="85"/>
      <c r="M4" s="85"/>
      <c r="N4" s="85"/>
      <c r="O4" s="86"/>
    </row>
    <row r="5" spans="2:15" x14ac:dyDescent="0.25">
      <c r="B5" s="5"/>
      <c r="C5" s="6"/>
      <c r="D5" s="6"/>
      <c r="E5" s="6"/>
      <c r="F5" s="6"/>
      <c r="G5" s="6"/>
      <c r="H5" s="6"/>
      <c r="I5" s="6"/>
      <c r="J5" s="6"/>
      <c r="K5" s="6"/>
      <c r="L5" s="6"/>
      <c r="M5" s="6"/>
      <c r="N5" s="6"/>
      <c r="O5" s="7"/>
    </row>
    <row r="6" spans="2:15" x14ac:dyDescent="0.25">
      <c r="B6" s="5"/>
      <c r="C6" s="87" t="s">
        <v>99</v>
      </c>
      <c r="D6" s="87"/>
      <c r="E6" s="87"/>
      <c r="F6" s="87"/>
      <c r="G6" s="87"/>
      <c r="H6" s="87"/>
      <c r="I6" s="87"/>
      <c r="J6" s="87"/>
      <c r="K6" s="87"/>
      <c r="L6" s="87"/>
      <c r="M6" s="87"/>
      <c r="N6" s="87"/>
      <c r="O6" s="7"/>
    </row>
    <row r="7" spans="2:15" x14ac:dyDescent="0.25">
      <c r="B7" s="5"/>
      <c r="C7" s="87"/>
      <c r="D7" s="87"/>
      <c r="E7" s="87"/>
      <c r="F7" s="87"/>
      <c r="G7" s="87"/>
      <c r="H7" s="87"/>
      <c r="I7" s="87"/>
      <c r="J7" s="87"/>
      <c r="K7" s="87"/>
      <c r="L7" s="87"/>
      <c r="M7" s="87"/>
      <c r="N7" s="87"/>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topLeftCell="A6"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8" t="s">
        <v>117</v>
      </c>
      <c r="C7" s="89"/>
      <c r="D7" s="89"/>
      <c r="E7" s="89"/>
      <c r="F7" s="89"/>
      <c r="G7" s="90"/>
      <c r="T7" s="1" t="s">
        <v>12</v>
      </c>
    </row>
    <row r="8" spans="2:20" ht="15.75" thickBot="1" x14ac:dyDescent="0.3">
      <c r="B8" s="14"/>
      <c r="C8" s="15"/>
      <c r="D8" s="15"/>
      <c r="E8" s="15"/>
      <c r="F8" s="15"/>
      <c r="G8" s="16"/>
      <c r="T8" s="1" t="s">
        <v>13</v>
      </c>
    </row>
    <row r="9" spans="2:20" ht="15.75" thickBot="1" x14ac:dyDescent="0.3">
      <c r="B9" s="93" t="s">
        <v>128</v>
      </c>
      <c r="C9" s="94"/>
      <c r="D9" s="80">
        <v>44434</v>
      </c>
      <c r="E9" s="15"/>
      <c r="F9" s="15"/>
      <c r="G9" s="16"/>
      <c r="T9" s="1" t="s">
        <v>14</v>
      </c>
    </row>
    <row r="10" spans="2:20" x14ac:dyDescent="0.25">
      <c r="B10" s="14"/>
      <c r="C10" s="15"/>
      <c r="D10" s="15"/>
      <c r="E10" s="15"/>
      <c r="F10" s="15"/>
      <c r="G10" s="81">
        <v>43545</v>
      </c>
    </row>
    <row r="11" spans="2:20" x14ac:dyDescent="0.25">
      <c r="B11" s="22" t="s">
        <v>15</v>
      </c>
      <c r="C11" s="23" t="s">
        <v>16</v>
      </c>
      <c r="D11" s="24" t="s">
        <v>6</v>
      </c>
      <c r="E11" s="23" t="s">
        <v>7</v>
      </c>
      <c r="F11" s="23" t="s">
        <v>17</v>
      </c>
      <c r="G11" s="25" t="s">
        <v>87</v>
      </c>
    </row>
    <row r="12" spans="2:20" x14ac:dyDescent="0.25">
      <c r="B12" s="21" t="s">
        <v>0</v>
      </c>
      <c r="C12" s="57" t="s">
        <v>13</v>
      </c>
      <c r="D12" s="60"/>
      <c r="E12" s="58" t="s">
        <v>159</v>
      </c>
      <c r="F12" s="59"/>
      <c r="G12" s="56" t="str">
        <f>+IF(C12="SI",IF(F12&lt;$G$10,"DESACTUALIZADO",""),"")</f>
        <v/>
      </c>
      <c r="H12" s="42">
        <f t="shared" ref="H12:H17" si="0">+IF(C12="N/A",1,0)</f>
        <v>0</v>
      </c>
      <c r="I12" s="42">
        <f t="shared" ref="I12:I17" si="1">+IF(C12="Si",1,0)</f>
        <v>0</v>
      </c>
      <c r="J12" s="42">
        <f t="shared" ref="J12:J17" si="2">+IF(C12="No",1,0)</f>
        <v>1</v>
      </c>
    </row>
    <row r="13" spans="2:20" x14ac:dyDescent="0.25">
      <c r="B13" s="21" t="s">
        <v>1</v>
      </c>
      <c r="C13" s="57" t="s">
        <v>12</v>
      </c>
      <c r="D13" s="60">
        <v>44337</v>
      </c>
      <c r="E13" s="58" t="s">
        <v>162</v>
      </c>
      <c r="F13" s="59">
        <v>44439</v>
      </c>
      <c r="G13" s="56" t="str">
        <f t="shared" ref="G13:G17" si="3">+IF(C13="SI",IF(F13&lt;$G$10,"DESACTUALIZADO",""),"")</f>
        <v/>
      </c>
      <c r="H13" s="42">
        <f t="shared" si="0"/>
        <v>0</v>
      </c>
      <c r="I13" s="42">
        <f t="shared" si="1"/>
        <v>1</v>
      </c>
      <c r="J13" s="42">
        <f t="shared" si="2"/>
        <v>0</v>
      </c>
    </row>
    <row r="14" spans="2:20" x14ac:dyDescent="0.25">
      <c r="B14" s="21" t="s">
        <v>2</v>
      </c>
      <c r="C14" s="57" t="s">
        <v>13</v>
      </c>
      <c r="D14" s="60"/>
      <c r="E14" s="58" t="s">
        <v>159</v>
      </c>
      <c r="F14" s="59"/>
      <c r="G14" s="56" t="str">
        <f t="shared" si="3"/>
        <v/>
      </c>
      <c r="H14" s="42">
        <f t="shared" si="0"/>
        <v>0</v>
      </c>
      <c r="I14" s="42">
        <f t="shared" si="1"/>
        <v>0</v>
      </c>
      <c r="J14" s="42">
        <f t="shared" si="2"/>
        <v>1</v>
      </c>
      <c r="T14" s="49">
        <v>43545</v>
      </c>
    </row>
    <row r="15" spans="2:20" x14ac:dyDescent="0.25">
      <c r="B15" s="21" t="s">
        <v>3</v>
      </c>
      <c r="C15" s="57" t="s">
        <v>12</v>
      </c>
      <c r="D15" s="60">
        <v>42388</v>
      </c>
      <c r="E15" s="58" t="s">
        <v>160</v>
      </c>
      <c r="F15" s="59">
        <v>44384</v>
      </c>
      <c r="G15" s="56" t="str">
        <f t="shared" si="3"/>
        <v/>
      </c>
      <c r="H15" s="42">
        <f t="shared" si="0"/>
        <v>0</v>
      </c>
      <c r="I15" s="42">
        <f t="shared" si="1"/>
        <v>1</v>
      </c>
      <c r="J15" s="42">
        <f t="shared" si="2"/>
        <v>0</v>
      </c>
    </row>
    <row r="16" spans="2:20" x14ac:dyDescent="0.25">
      <c r="B16" s="21" t="s">
        <v>4</v>
      </c>
      <c r="C16" s="57" t="s">
        <v>12</v>
      </c>
      <c r="D16" s="60">
        <v>44095</v>
      </c>
      <c r="E16" s="58" t="s">
        <v>161</v>
      </c>
      <c r="F16" s="59">
        <v>44153</v>
      </c>
      <c r="G16" s="56" t="str">
        <f t="shared" si="3"/>
        <v/>
      </c>
      <c r="H16" s="42">
        <f t="shared" si="0"/>
        <v>0</v>
      </c>
      <c r="I16" s="42">
        <f t="shared" si="1"/>
        <v>1</v>
      </c>
      <c r="J16" s="42">
        <f t="shared" si="2"/>
        <v>0</v>
      </c>
    </row>
    <row r="17" spans="2:10" x14ac:dyDescent="0.25">
      <c r="B17" s="21" t="s">
        <v>5</v>
      </c>
      <c r="C17" s="57" t="s">
        <v>12</v>
      </c>
      <c r="D17" s="60">
        <v>44327</v>
      </c>
      <c r="E17" s="58" t="s">
        <v>163</v>
      </c>
      <c r="F17" s="59">
        <v>44411</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102</v>
      </c>
      <c r="C19" s="91" t="s">
        <v>170</v>
      </c>
      <c r="D19" s="91"/>
      <c r="E19" s="91"/>
      <c r="F19" s="91"/>
      <c r="G19" s="92"/>
    </row>
  </sheetData>
  <sheetProtection algorithmName="SHA-512" hashValue="678u2HcNEL4JGQ7xicFOz0k/sSoNaoiSp508kdxKxvQ4eapnU6CIE2xIBkOiWu553Z3j5D2BJ48a0s2IoPgf1g==" saltValue="i8uwVTOFvUGJfKZ99Y2WrA==" spinCount="100000" sheet="1" objects="1" scenarios="1"/>
  <mergeCells count="3">
    <mergeCell ref="B7:G7"/>
    <mergeCell ref="C19:G19"/>
    <mergeCell ref="B9:C9"/>
  </mergeCells>
  <dataValidations count="3">
    <dataValidation type="list" allowBlank="1" showInputMessage="1" showErrorMessage="1" sqref="C12:C17" xr:uid="{00000000-0002-0000-0100-000000000000}">
      <formula1>$T$7:$T$9</formula1>
    </dataValidation>
    <dataValidation type="date" allowBlank="1" showInputMessage="1" showErrorMessage="1" sqref="D9" xr:uid="{00000000-0002-0000-0100-000001000000}">
      <formula1>44378</formula1>
      <formula2>44439</formula2>
    </dataValidation>
    <dataValidation type="date" allowBlank="1" showInputMessage="1" showErrorMessage="1" sqref="D12:D17 F12:F17" xr:uid="{00000000-0002-0000-0100-000002000000}">
      <formula1>40544</formula1>
      <formula2>44439</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5"/>
  <sheetViews>
    <sheetView showGridLines="0" topLeftCell="A4" workbookViewId="0">
      <selection activeCell="A25" sqref="A25"/>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10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118</v>
      </c>
      <c r="D7" s="60">
        <v>44434</v>
      </c>
      <c r="E7" s="26"/>
      <c r="F7" s="95" t="str">
        <f>"Seleccione una muestra de "&amp;V3&amp;" abogados activos y complete la siguiente tabla"</f>
        <v>Seleccione una muestra de 10 abogados activos y complete la siguiente tabla</v>
      </c>
      <c r="G7" s="96"/>
      <c r="H7" s="33"/>
    </row>
    <row r="8" spans="2:22" x14ac:dyDescent="0.25">
      <c r="B8" s="14"/>
      <c r="D8" s="15"/>
      <c r="E8" s="15"/>
      <c r="F8" s="97"/>
      <c r="G8" s="98"/>
      <c r="H8" s="16"/>
      <c r="T8" s="1" t="s">
        <v>13</v>
      </c>
    </row>
    <row r="9" spans="2:22" ht="23.25" x14ac:dyDescent="0.25">
      <c r="B9" s="14"/>
      <c r="C9" s="34" t="s">
        <v>134</v>
      </c>
      <c r="E9" s="6"/>
      <c r="F9" s="24" t="s">
        <v>106</v>
      </c>
      <c r="G9" s="24" t="s">
        <v>19</v>
      </c>
      <c r="H9" s="16"/>
      <c r="T9" s="1" t="s">
        <v>14</v>
      </c>
    </row>
    <row r="10" spans="2:22" x14ac:dyDescent="0.25">
      <c r="B10" s="14"/>
      <c r="C10" s="23" t="s">
        <v>135</v>
      </c>
      <c r="D10" s="23" t="s">
        <v>23</v>
      </c>
      <c r="E10" s="6"/>
      <c r="F10" s="20" t="s">
        <v>103</v>
      </c>
      <c r="G10" s="57">
        <v>10</v>
      </c>
      <c r="H10" s="16"/>
    </row>
    <row r="11" spans="2:22" x14ac:dyDescent="0.25">
      <c r="B11" s="14"/>
      <c r="C11" s="20" t="s">
        <v>21</v>
      </c>
      <c r="D11" s="57">
        <v>12</v>
      </c>
      <c r="E11" s="6"/>
      <c r="F11" s="20" t="s">
        <v>104</v>
      </c>
      <c r="G11" s="57">
        <v>10</v>
      </c>
      <c r="H11" s="16"/>
    </row>
    <row r="12" spans="2:22" x14ac:dyDescent="0.25">
      <c r="B12" s="14"/>
      <c r="C12" s="20" t="s">
        <v>22</v>
      </c>
      <c r="D12" s="57">
        <v>12</v>
      </c>
      <c r="E12" s="6"/>
      <c r="F12" s="20" t="s">
        <v>105</v>
      </c>
      <c r="G12" s="57">
        <v>10</v>
      </c>
      <c r="H12" s="16"/>
    </row>
    <row r="13" spans="2:22" x14ac:dyDescent="0.25">
      <c r="B13" s="14"/>
      <c r="C13" s="20" t="s">
        <v>26</v>
      </c>
      <c r="D13" s="57">
        <v>12</v>
      </c>
      <c r="E13" s="6"/>
      <c r="F13" s="53" t="s">
        <v>111</v>
      </c>
      <c r="G13" s="52"/>
      <c r="H13" s="16"/>
    </row>
    <row r="14" spans="2:22" x14ac:dyDescent="0.25">
      <c r="B14" s="14"/>
      <c r="C14" s="20" t="s">
        <v>20</v>
      </c>
      <c r="D14" s="57">
        <v>10</v>
      </c>
      <c r="E14" s="6"/>
      <c r="F14" s="54" t="s">
        <v>112</v>
      </c>
      <c r="G14" s="55"/>
      <c r="H14" s="16"/>
    </row>
    <row r="15" spans="2:22" x14ac:dyDescent="0.25">
      <c r="B15" s="14"/>
      <c r="E15" s="6"/>
      <c r="H15" s="16"/>
    </row>
    <row r="16" spans="2:22" x14ac:dyDescent="0.25">
      <c r="B16" s="14"/>
      <c r="C16" s="23" t="s">
        <v>24</v>
      </c>
      <c r="D16" s="23" t="s">
        <v>23</v>
      </c>
      <c r="E16" s="6"/>
      <c r="F16" s="24" t="s">
        <v>115</v>
      </c>
      <c r="G16" s="24" t="s">
        <v>19</v>
      </c>
      <c r="H16" s="16"/>
    </row>
    <row r="17" spans="2:8" x14ac:dyDescent="0.25">
      <c r="B17" s="14"/>
      <c r="C17" s="20" t="s">
        <v>137</v>
      </c>
      <c r="D17" s="57">
        <v>2</v>
      </c>
      <c r="E17" s="6"/>
      <c r="F17" s="20" t="s">
        <v>119</v>
      </c>
      <c r="G17" s="57">
        <v>12</v>
      </c>
      <c r="H17" s="16"/>
    </row>
    <row r="18" spans="2:8" x14ac:dyDescent="0.25">
      <c r="B18" s="14"/>
      <c r="C18" s="20" t="s">
        <v>136</v>
      </c>
      <c r="D18" s="57">
        <v>2</v>
      </c>
      <c r="E18" s="6"/>
      <c r="F18" s="50" t="s">
        <v>88</v>
      </c>
      <c r="G18" s="57">
        <v>0</v>
      </c>
      <c r="H18" s="16"/>
    </row>
    <row r="19" spans="2:8" x14ac:dyDescent="0.25">
      <c r="B19" s="14"/>
      <c r="C19" s="67"/>
      <c r="E19" s="6"/>
      <c r="F19" s="20" t="s">
        <v>108</v>
      </c>
      <c r="G19" s="57">
        <v>0</v>
      </c>
      <c r="H19" s="16"/>
    </row>
    <row r="20" spans="2:8" ht="15.75" thickBot="1" x14ac:dyDescent="0.3">
      <c r="B20" s="14"/>
      <c r="C20" s="67" t="s">
        <v>107</v>
      </c>
      <c r="D20" s="75"/>
      <c r="E20" s="6"/>
      <c r="F20" s="73" t="s">
        <v>25</v>
      </c>
      <c r="G20" s="74">
        <v>0</v>
      </c>
      <c r="H20" s="16"/>
    </row>
    <row r="21" spans="2:8" x14ac:dyDescent="0.25">
      <c r="B21" s="14"/>
      <c r="C21" s="99" t="s">
        <v>164</v>
      </c>
      <c r="D21" s="100"/>
      <c r="E21" s="100"/>
      <c r="F21" s="100"/>
      <c r="G21" s="101"/>
      <c r="H21" s="16"/>
    </row>
    <row r="22" spans="2:8" x14ac:dyDescent="0.25">
      <c r="B22" s="14"/>
      <c r="C22" s="102"/>
      <c r="D22" s="103"/>
      <c r="E22" s="103"/>
      <c r="F22" s="103"/>
      <c r="G22" s="104"/>
      <c r="H22" s="16"/>
    </row>
    <row r="23" spans="2:8" x14ac:dyDescent="0.25">
      <c r="B23" s="14"/>
      <c r="C23" s="102"/>
      <c r="D23" s="103"/>
      <c r="E23" s="103"/>
      <c r="F23" s="103"/>
      <c r="G23" s="104"/>
      <c r="H23" s="16"/>
    </row>
    <row r="24" spans="2:8" ht="15.75" thickBot="1" x14ac:dyDescent="0.3">
      <c r="B24" s="14"/>
      <c r="C24" s="105"/>
      <c r="D24" s="106"/>
      <c r="E24" s="106"/>
      <c r="F24" s="106"/>
      <c r="G24" s="107"/>
      <c r="H24" s="16"/>
    </row>
    <row r="25" spans="2:8" ht="15.75" thickBot="1" x14ac:dyDescent="0.3">
      <c r="B25" s="17"/>
      <c r="C25" s="18"/>
      <c r="D25" s="18"/>
      <c r="E25" s="18"/>
      <c r="F25" s="18"/>
      <c r="G25" s="18"/>
      <c r="H25" s="19"/>
    </row>
  </sheetData>
  <sheetProtection algorithmName="SHA-512" hashValue="rb/3VNYOaOrNAKfVd2Bu97DAaTMB+8ludFMeJSLRVTY3sRYluz0fBeQimwuoyy+y566A+D8mXHiEMGfHIWwLyA==" saltValue="23gwLC8xRSDKhOIJw8RYyg==" spinCount="100000" sheet="1"/>
  <mergeCells count="2">
    <mergeCell ref="F7:G8"/>
    <mergeCell ref="C21:G24"/>
  </mergeCells>
  <dataValidations count="1">
    <dataValidation type="date" allowBlank="1" showInputMessage="1" showErrorMessage="1" sqref="D7" xr:uid="{00000000-0002-0000-0200-000000000000}">
      <formula1>44378</formula1>
      <formula2>44439</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opLeftCell="A15" zoomScale="98" zoomScaleNormal="98" workbookViewId="0">
      <selection activeCell="F28" sqref="F28:H33"/>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2</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1" t="s">
        <v>74</v>
      </c>
      <c r="D6" s="111"/>
      <c r="E6" s="111"/>
      <c r="F6" s="111"/>
      <c r="G6" s="111"/>
      <c r="H6" s="111"/>
      <c r="I6" s="33"/>
    </row>
    <row r="7" spans="2:23" x14ac:dyDescent="0.25">
      <c r="B7" s="14"/>
      <c r="C7" s="15"/>
      <c r="D7" s="15"/>
      <c r="E7" s="15"/>
      <c r="F7" s="15"/>
      <c r="G7" s="15"/>
      <c r="H7" s="15"/>
      <c r="I7" s="16"/>
      <c r="U7" s="1" t="s">
        <v>13</v>
      </c>
    </row>
    <row r="8" spans="2:23" x14ac:dyDescent="0.25">
      <c r="B8" s="14"/>
      <c r="C8" s="23" t="s">
        <v>120</v>
      </c>
      <c r="D8" s="60">
        <v>44436</v>
      </c>
      <c r="E8" s="6"/>
      <c r="F8" s="37" t="s">
        <v>114</v>
      </c>
      <c r="G8" s="37" t="s">
        <v>18</v>
      </c>
      <c r="H8" s="15"/>
      <c r="I8" s="16"/>
      <c r="U8" s="1" t="s">
        <v>14</v>
      </c>
    </row>
    <row r="9" spans="2:23" x14ac:dyDescent="0.25">
      <c r="B9" s="14"/>
      <c r="E9" s="6"/>
      <c r="F9" s="20" t="s">
        <v>27</v>
      </c>
      <c r="G9" s="57">
        <v>0</v>
      </c>
      <c r="H9" s="15"/>
      <c r="I9" s="16"/>
    </row>
    <row r="10" spans="2:23" x14ac:dyDescent="0.25">
      <c r="B10" s="14"/>
      <c r="C10" s="23" t="s">
        <v>139</v>
      </c>
      <c r="D10" s="23" t="s">
        <v>23</v>
      </c>
      <c r="E10" s="6"/>
      <c r="F10" s="20" t="s">
        <v>66</v>
      </c>
      <c r="G10" s="57">
        <v>0</v>
      </c>
      <c r="H10" s="15"/>
      <c r="I10" s="16"/>
    </row>
    <row r="11" spans="2:23" x14ac:dyDescent="0.25">
      <c r="B11" s="14"/>
      <c r="C11" s="20" t="s">
        <v>28</v>
      </c>
      <c r="D11" s="57">
        <v>62</v>
      </c>
      <c r="E11" s="6"/>
      <c r="F11" s="20" t="s">
        <v>91</v>
      </c>
      <c r="G11" s="57">
        <v>0</v>
      </c>
      <c r="H11" s="15"/>
      <c r="I11" s="16"/>
    </row>
    <row r="12" spans="2:23" x14ac:dyDescent="0.25">
      <c r="B12" s="14"/>
      <c r="C12" s="20" t="s">
        <v>29</v>
      </c>
      <c r="D12" s="57">
        <v>62</v>
      </c>
      <c r="E12" s="6"/>
      <c r="F12" s="38" t="s">
        <v>154</v>
      </c>
      <c r="I12" s="16"/>
    </row>
    <row r="13" spans="2:23" x14ac:dyDescent="0.25">
      <c r="B13" s="14"/>
      <c r="C13" s="20" t="s">
        <v>89</v>
      </c>
      <c r="D13" s="57">
        <v>0</v>
      </c>
      <c r="E13" s="6"/>
      <c r="F13" s="38" t="s">
        <v>92</v>
      </c>
      <c r="I13" s="16"/>
    </row>
    <row r="14" spans="2:23" x14ac:dyDescent="0.25">
      <c r="B14" s="14"/>
      <c r="C14" s="38" t="s">
        <v>155</v>
      </c>
      <c r="E14" s="6"/>
      <c r="F14" s="24" t="s">
        <v>34</v>
      </c>
      <c r="G14" s="24" t="s">
        <v>23</v>
      </c>
      <c r="I14" s="16"/>
    </row>
    <row r="15" spans="2:23" x14ac:dyDescent="0.25">
      <c r="B15" s="14"/>
      <c r="C15" s="23" t="s">
        <v>138</v>
      </c>
      <c r="D15" s="23" t="s">
        <v>23</v>
      </c>
      <c r="E15" s="6"/>
      <c r="F15" s="20" t="s">
        <v>142</v>
      </c>
      <c r="G15" s="57">
        <v>62</v>
      </c>
      <c r="I15" s="16"/>
    </row>
    <row r="16" spans="2:23" x14ac:dyDescent="0.25">
      <c r="B16" s="14"/>
      <c r="C16" s="20" t="s">
        <v>156</v>
      </c>
      <c r="D16" s="57">
        <v>2</v>
      </c>
      <c r="E16" s="6"/>
      <c r="F16" s="20" t="s">
        <v>143</v>
      </c>
      <c r="G16" s="57">
        <v>57</v>
      </c>
      <c r="H16" s="15"/>
      <c r="I16" s="16"/>
    </row>
    <row r="17" spans="2:9" x14ac:dyDescent="0.25">
      <c r="B17" s="14"/>
      <c r="C17" s="20" t="s">
        <v>157</v>
      </c>
      <c r="D17" s="57">
        <v>2</v>
      </c>
      <c r="E17" s="6"/>
      <c r="F17" s="20" t="s">
        <v>144</v>
      </c>
      <c r="G17" s="57">
        <v>4</v>
      </c>
      <c r="H17" s="15"/>
      <c r="I17" s="16"/>
    </row>
    <row r="18" spans="2:9" x14ac:dyDescent="0.25">
      <c r="B18" s="14"/>
      <c r="C18" s="38" t="s">
        <v>158</v>
      </c>
      <c r="E18" s="6"/>
      <c r="F18" s="20" t="s">
        <v>36</v>
      </c>
      <c r="G18" s="57">
        <v>1</v>
      </c>
      <c r="H18" s="15"/>
      <c r="I18" s="16"/>
    </row>
    <row r="19" spans="2:9" x14ac:dyDescent="0.25">
      <c r="B19" s="14"/>
      <c r="E19" s="6"/>
      <c r="H19" s="15"/>
      <c r="I19" s="16"/>
    </row>
    <row r="20" spans="2:9" ht="29.25" customHeight="1" x14ac:dyDescent="0.25">
      <c r="B20" s="14"/>
      <c r="C20" s="51" t="s">
        <v>33</v>
      </c>
      <c r="D20" s="51" t="s">
        <v>23</v>
      </c>
      <c r="E20" s="6"/>
      <c r="F20" s="39" t="s">
        <v>113</v>
      </c>
      <c r="G20" s="39" t="s">
        <v>31</v>
      </c>
      <c r="H20" s="40" t="s">
        <v>73</v>
      </c>
      <c r="I20" s="16"/>
    </row>
    <row r="21" spans="2:9" x14ac:dyDescent="0.25">
      <c r="B21" s="14"/>
      <c r="C21" s="68" t="s">
        <v>140</v>
      </c>
      <c r="D21" s="69">
        <v>24</v>
      </c>
      <c r="E21" s="6"/>
      <c r="F21" s="20" t="s">
        <v>69</v>
      </c>
      <c r="G21" s="57">
        <v>40</v>
      </c>
      <c r="H21" s="57">
        <v>0</v>
      </c>
      <c r="I21" s="16"/>
    </row>
    <row r="22" spans="2:9" ht="15" customHeight="1" x14ac:dyDescent="0.25">
      <c r="B22" s="14"/>
      <c r="C22" s="68" t="s">
        <v>90</v>
      </c>
      <c r="D22" s="69">
        <v>0</v>
      </c>
      <c r="E22" s="6"/>
      <c r="F22" s="20" t="s">
        <v>70</v>
      </c>
      <c r="G22" s="57">
        <v>14</v>
      </c>
      <c r="H22" s="57">
        <v>14</v>
      </c>
      <c r="I22" s="16"/>
    </row>
    <row r="23" spans="2:9" ht="24.75" x14ac:dyDescent="0.25">
      <c r="B23" s="14"/>
      <c r="C23" s="79" t="s">
        <v>141</v>
      </c>
      <c r="D23" s="79"/>
      <c r="E23" s="6"/>
      <c r="F23" s="20" t="s">
        <v>71</v>
      </c>
      <c r="G23" s="57">
        <v>1</v>
      </c>
      <c r="H23" s="57">
        <v>0</v>
      </c>
      <c r="I23" s="16"/>
    </row>
    <row r="24" spans="2:9" x14ac:dyDescent="0.25">
      <c r="B24" s="14"/>
      <c r="C24" s="15"/>
      <c r="E24" s="6"/>
      <c r="F24" s="20" t="s">
        <v>72</v>
      </c>
      <c r="G24" s="57">
        <v>6</v>
      </c>
      <c r="H24" s="57">
        <v>6</v>
      </c>
      <c r="I24" s="16"/>
    </row>
    <row r="25" spans="2:9" ht="30" customHeight="1" x14ac:dyDescent="0.25">
      <c r="B25" s="14"/>
      <c r="C25" s="83" t="str">
        <f>"Seleccione "&amp;W3&amp;" procesos teminados en el  primer semestre de 2021 y llene la siguiente tabla:"</f>
        <v>Seleccione 2 procesos teminados en el  primer semestre de 2021 y llene la siguiente tabla:</v>
      </c>
      <c r="D25" s="76"/>
      <c r="E25" s="6"/>
      <c r="F25" s="112" t="s">
        <v>145</v>
      </c>
      <c r="G25" s="112"/>
      <c r="H25" s="112"/>
      <c r="I25" s="16"/>
    </row>
    <row r="26" spans="2:9" ht="15.75" thickBot="1" x14ac:dyDescent="0.3">
      <c r="B26" s="14"/>
      <c r="C26" s="77"/>
      <c r="D26" s="78"/>
      <c r="E26" s="6"/>
      <c r="F26" s="70"/>
      <c r="G26" s="15"/>
      <c r="H26" s="15"/>
      <c r="I26" s="16"/>
    </row>
    <row r="27" spans="2:9" ht="15.75" thickBot="1" x14ac:dyDescent="0.3">
      <c r="B27" s="14"/>
      <c r="C27" s="51" t="s">
        <v>101</v>
      </c>
      <c r="D27" s="51" t="s">
        <v>23</v>
      </c>
      <c r="E27" s="6"/>
      <c r="F27" s="108" t="s">
        <v>100</v>
      </c>
      <c r="G27" s="109"/>
      <c r="H27" s="110"/>
      <c r="I27" s="16"/>
    </row>
    <row r="28" spans="2:9" x14ac:dyDescent="0.25">
      <c r="B28" s="14"/>
      <c r="C28" s="20" t="s">
        <v>93</v>
      </c>
      <c r="D28" s="57">
        <v>2</v>
      </c>
      <c r="E28" s="6"/>
      <c r="F28" s="99" t="s">
        <v>169</v>
      </c>
      <c r="G28" s="100"/>
      <c r="H28" s="101"/>
      <c r="I28" s="16"/>
    </row>
    <row r="29" spans="2:9" x14ac:dyDescent="0.25">
      <c r="B29" s="14"/>
      <c r="C29" s="20" t="s">
        <v>94</v>
      </c>
      <c r="D29" s="57">
        <v>1</v>
      </c>
      <c r="E29" s="6"/>
      <c r="F29" s="102"/>
      <c r="G29" s="103"/>
      <c r="H29" s="104"/>
      <c r="I29" s="16"/>
    </row>
    <row r="30" spans="2:9" x14ac:dyDescent="0.25">
      <c r="B30" s="14"/>
      <c r="C30" s="20" t="s">
        <v>95</v>
      </c>
      <c r="D30" s="57">
        <v>1</v>
      </c>
      <c r="E30" s="6"/>
      <c r="F30" s="102"/>
      <c r="G30" s="103"/>
      <c r="H30" s="104"/>
      <c r="I30" s="16"/>
    </row>
    <row r="31" spans="2:9" x14ac:dyDescent="0.25">
      <c r="B31" s="14"/>
      <c r="C31" s="20" t="s">
        <v>96</v>
      </c>
      <c r="D31" s="57">
        <v>2</v>
      </c>
      <c r="E31" s="6"/>
      <c r="F31" s="102"/>
      <c r="G31" s="103"/>
      <c r="H31" s="104"/>
      <c r="I31" s="16"/>
    </row>
    <row r="32" spans="2:9" x14ac:dyDescent="0.25">
      <c r="B32" s="14"/>
      <c r="C32" s="20" t="s">
        <v>97</v>
      </c>
      <c r="D32" s="57">
        <v>1</v>
      </c>
      <c r="E32" s="6"/>
      <c r="F32" s="102"/>
      <c r="G32" s="103"/>
      <c r="H32" s="104"/>
      <c r="I32" s="16"/>
    </row>
    <row r="33" spans="2:9" ht="15.75" thickBot="1" x14ac:dyDescent="0.3">
      <c r="B33" s="14"/>
      <c r="C33" s="15"/>
      <c r="E33" s="6"/>
      <c r="F33" s="105"/>
      <c r="G33" s="106"/>
      <c r="H33" s="107"/>
      <c r="I33" s="16"/>
    </row>
    <row r="34" spans="2:9" ht="15.75" thickBot="1" x14ac:dyDescent="0.3">
      <c r="B34" s="17"/>
      <c r="C34" s="18"/>
      <c r="D34" s="18"/>
      <c r="E34" s="18"/>
      <c r="F34" s="18"/>
      <c r="G34" s="18"/>
      <c r="H34" s="18"/>
      <c r="I34" s="19"/>
    </row>
  </sheetData>
  <sheetProtection algorithmName="SHA-512" hashValue="1LQzvxd3FK+E90SQLLzX5Rai2EmYBOBma43kWnmDwskYenMl6bYZx6NaN4CKcWv/yZGRSCPbvwyj2t2pdqNHcA==" saltValue="YE6ZbfAsPhu0GVoeu6CeMg==" spinCount="100000" sheet="1" objects="1" scenarios="1"/>
  <mergeCells count="4">
    <mergeCell ref="F27:H27"/>
    <mergeCell ref="F28:H33"/>
    <mergeCell ref="C6:H6"/>
    <mergeCell ref="F25:H25"/>
  </mergeCells>
  <dataValidations count="1">
    <dataValidation type="date" allowBlank="1" showInputMessage="1" showErrorMessage="1" sqref="D8" xr:uid="{00000000-0002-0000-0300-000000000000}">
      <formula1>44378</formula1>
      <formula2>44439</formula2>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topLeftCell="A2"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1" t="s">
        <v>56</v>
      </c>
      <c r="D7" s="111"/>
      <c r="E7" s="111"/>
      <c r="F7" s="111"/>
      <c r="G7" s="111"/>
      <c r="H7" s="33"/>
    </row>
    <row r="8" spans="2:22" x14ac:dyDescent="0.25">
      <c r="B8" s="14"/>
      <c r="C8" s="15"/>
      <c r="D8" s="15"/>
      <c r="E8" s="15"/>
      <c r="H8" s="16"/>
      <c r="T8" s="1" t="s">
        <v>13</v>
      </c>
    </row>
    <row r="9" spans="2:22" ht="15" customHeight="1" x14ac:dyDescent="0.25">
      <c r="B9" s="14"/>
      <c r="C9" s="23" t="s">
        <v>146</v>
      </c>
      <c r="D9" s="23" t="s">
        <v>23</v>
      </c>
      <c r="E9" s="6"/>
      <c r="F9" s="95" t="str">
        <f>"Seleccione una muestra de "&amp;V3&amp;" prejudiciales activos registrados antes de 31 de diciembre de 2020 y complete la siguiente tabla"</f>
        <v>Seleccione una muestra de 0 prejudiciales activos registrados antes de 31 de diciembre de 2020 y complete la siguiente tabla</v>
      </c>
      <c r="G9" s="96"/>
      <c r="H9" s="16"/>
      <c r="T9" s="1" t="s">
        <v>14</v>
      </c>
    </row>
    <row r="10" spans="2:22" x14ac:dyDescent="0.25">
      <c r="B10" s="14"/>
      <c r="C10" s="20" t="s">
        <v>55</v>
      </c>
      <c r="D10" s="57">
        <v>0</v>
      </c>
      <c r="E10" s="6"/>
      <c r="F10" s="97"/>
      <c r="G10" s="98"/>
      <c r="H10" s="16"/>
    </row>
    <row r="11" spans="2:22" x14ac:dyDescent="0.25">
      <c r="B11" s="14"/>
      <c r="C11" s="20" t="s">
        <v>57</v>
      </c>
      <c r="D11" s="57">
        <v>0</v>
      </c>
      <c r="E11" s="6"/>
      <c r="F11" s="24" t="s">
        <v>33</v>
      </c>
      <c r="G11" s="24" t="s">
        <v>59</v>
      </c>
      <c r="H11" s="16"/>
    </row>
    <row r="12" spans="2:22" x14ac:dyDescent="0.25">
      <c r="B12" s="14"/>
      <c r="C12" s="20" t="s">
        <v>147</v>
      </c>
      <c r="D12" s="57">
        <v>0</v>
      </c>
      <c r="E12" s="6"/>
      <c r="F12" s="36" t="s">
        <v>60</v>
      </c>
      <c r="G12" s="62"/>
      <c r="H12" s="16"/>
    </row>
    <row r="13" spans="2:22" x14ac:dyDescent="0.25">
      <c r="B13" s="14"/>
      <c r="C13" s="20" t="s">
        <v>148</v>
      </c>
      <c r="D13" s="57">
        <v>0</v>
      </c>
      <c r="E13" s="6"/>
      <c r="F13" s="20" t="s">
        <v>61</v>
      </c>
      <c r="G13" s="57"/>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121</v>
      </c>
      <c r="D16" s="23" t="s">
        <v>23</v>
      </c>
      <c r="E16" s="6"/>
      <c r="F16" s="113" t="s">
        <v>100</v>
      </c>
      <c r="G16" s="113"/>
      <c r="H16" s="16"/>
    </row>
    <row r="17" spans="2:8" x14ac:dyDescent="0.25">
      <c r="B17" s="14"/>
      <c r="C17" s="20" t="s">
        <v>150</v>
      </c>
      <c r="D17" s="57">
        <v>1</v>
      </c>
      <c r="E17" s="6"/>
      <c r="F17" s="114" t="s">
        <v>168</v>
      </c>
      <c r="G17" s="115"/>
      <c r="H17" s="16"/>
    </row>
    <row r="18" spans="2:8" x14ac:dyDescent="0.25">
      <c r="B18" s="14"/>
      <c r="C18" s="20" t="s">
        <v>149</v>
      </c>
      <c r="D18" s="57">
        <v>1</v>
      </c>
      <c r="E18" s="6"/>
      <c r="F18" s="116"/>
      <c r="G18" s="117"/>
      <c r="H18" s="16"/>
    </row>
    <row r="19" spans="2:8" x14ac:dyDescent="0.25">
      <c r="B19" s="14"/>
      <c r="C19"/>
      <c r="D19"/>
      <c r="E19" s="6"/>
      <c r="F19" s="116"/>
      <c r="G19" s="117"/>
      <c r="H19" s="16"/>
    </row>
    <row r="20" spans="2:8" x14ac:dyDescent="0.25">
      <c r="B20" s="14"/>
      <c r="C20"/>
      <c r="D20"/>
      <c r="E20" s="6"/>
      <c r="F20" s="116"/>
      <c r="G20" s="117"/>
      <c r="H20" s="16"/>
    </row>
    <row r="21" spans="2:8" x14ac:dyDescent="0.25">
      <c r="B21" s="14"/>
      <c r="E21" s="6"/>
      <c r="F21" s="116"/>
      <c r="G21" s="117"/>
      <c r="H21" s="16"/>
    </row>
    <row r="22" spans="2:8" ht="15.75" thickBot="1" x14ac:dyDescent="0.3">
      <c r="B22" s="14"/>
      <c r="C22" s="15"/>
      <c r="D22" s="15"/>
      <c r="E22" s="6"/>
      <c r="F22" s="118"/>
      <c r="G22" s="119"/>
      <c r="H22" s="16"/>
    </row>
    <row r="23" spans="2:8" ht="15.75" thickBot="1" x14ac:dyDescent="0.3">
      <c r="B23" s="17"/>
      <c r="C23" s="18"/>
      <c r="D23" s="18"/>
      <c r="E23" s="18"/>
      <c r="F23" s="18"/>
      <c r="G23" s="18"/>
      <c r="H23" s="19"/>
    </row>
  </sheetData>
  <sheetProtection algorithmName="SHA-512" hashValue="IFQHgU0wQOs72yfcmcv3fgZbZmNeop7iQNQHEllk7oS+l83wTQuhCYUxhfsLpXfdE5ytlnOwS5TLqs+ZhcJsYg==" saltValue="Vvbanjuf+LAv3tT+FQci/g==" spinCount="100000" sheet="1"/>
  <mergeCells count="4">
    <mergeCell ref="F9:G10"/>
    <mergeCell ref="C7:G7"/>
    <mergeCell ref="F16:G16"/>
    <mergeCell ref="F17:G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A4" workbookViewId="0">
      <selection activeCell="G17" sqref="G17"/>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1</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151</v>
      </c>
      <c r="D9" s="57">
        <v>1</v>
      </c>
      <c r="E9" s="6"/>
      <c r="F9" s="20" t="s">
        <v>152</v>
      </c>
      <c r="G9" s="63">
        <v>0</v>
      </c>
      <c r="H9" s="16"/>
    </row>
    <row r="10" spans="2:22" x14ac:dyDescent="0.25">
      <c r="B10" s="14"/>
      <c r="C10" s="20" t="s">
        <v>78</v>
      </c>
      <c r="D10" s="57">
        <v>1</v>
      </c>
      <c r="E10" s="6"/>
      <c r="F10" s="20" t="s">
        <v>98</v>
      </c>
      <c r="G10" s="63">
        <v>0</v>
      </c>
      <c r="H10" s="16"/>
    </row>
    <row r="11" spans="2:22" x14ac:dyDescent="0.25">
      <c r="B11" s="14"/>
      <c r="C11" s="15"/>
      <c r="D11" s="61"/>
      <c r="E11" s="6"/>
      <c r="F11" s="15"/>
      <c r="G11" s="64"/>
      <c r="H11" s="16"/>
    </row>
    <row r="12" spans="2:22" ht="15.75" thickBot="1" x14ac:dyDescent="0.3">
      <c r="B12" s="14"/>
      <c r="C12" s="65" t="s">
        <v>102</v>
      </c>
      <c r="D12" s="61"/>
      <c r="E12" s="6"/>
      <c r="F12" s="15"/>
      <c r="G12" s="64"/>
      <c r="H12" s="16"/>
      <c r="T12" s="1">
        <f>IF(D9="",0,1)</f>
        <v>1</v>
      </c>
    </row>
    <row r="13" spans="2:22" x14ac:dyDescent="0.25">
      <c r="B13" s="14"/>
      <c r="C13" s="120" t="s">
        <v>167</v>
      </c>
      <c r="D13" s="121"/>
      <c r="E13" s="121"/>
      <c r="F13" s="121"/>
      <c r="G13" s="122"/>
      <c r="H13" s="16"/>
    </row>
    <row r="14" spans="2:22" x14ac:dyDescent="0.25">
      <c r="B14" s="14"/>
      <c r="C14" s="123"/>
      <c r="D14" s="124"/>
      <c r="E14" s="124"/>
      <c r="F14" s="124"/>
      <c r="G14" s="125"/>
      <c r="H14" s="16"/>
    </row>
    <row r="15" spans="2:22" x14ac:dyDescent="0.25">
      <c r="B15" s="14"/>
      <c r="C15" s="123"/>
      <c r="D15" s="124"/>
      <c r="E15" s="124"/>
      <c r="F15" s="124"/>
      <c r="G15" s="125"/>
      <c r="H15" s="16"/>
    </row>
    <row r="16" spans="2:22" ht="15.75" thickBot="1" x14ac:dyDescent="0.3">
      <c r="B16" s="14"/>
      <c r="C16" s="126"/>
      <c r="D16" s="127"/>
      <c r="E16" s="127"/>
      <c r="F16" s="127"/>
      <c r="G16" s="128"/>
      <c r="H16" s="16"/>
      <c r="T16" s="1">
        <f>IF(G9="",0,1)</f>
        <v>1</v>
      </c>
    </row>
    <row r="17" spans="2:20" ht="15.75" thickBot="1" x14ac:dyDescent="0.3">
      <c r="B17" s="17"/>
      <c r="C17" s="18"/>
      <c r="D17" s="18"/>
      <c r="E17" s="18"/>
      <c r="F17" s="18"/>
      <c r="G17" s="18"/>
      <c r="H17" s="19"/>
      <c r="T17" s="1">
        <f>+T12+T16</f>
        <v>2</v>
      </c>
    </row>
  </sheetData>
  <sheetProtection algorithmName="SHA-512" hashValue="8EtTw72DUTsc3xgyVubbRS4sSgH4yVUF1aVBcEbpjtkeW49RZz0xWb+uqV4ctvmgBUedgMxWym8mQZmsu5skNw==" saltValue="s7gKwqCu7U7WrIwxI3BXOQ==" spinCount="100000" sheet="1"/>
  <mergeCells count="1">
    <mergeCell ref="C13:G1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1" t="s">
        <v>8</v>
      </c>
      <c r="D6" s="111"/>
      <c r="E6" s="26"/>
      <c r="F6"/>
      <c r="G6"/>
      <c r="H6" s="33"/>
      <c r="T6" s="1" t="s">
        <v>12</v>
      </c>
    </row>
    <row r="7" spans="2:22" ht="15.75" thickBot="1" x14ac:dyDescent="0.3">
      <c r="B7" s="14"/>
      <c r="C7" s="15"/>
      <c r="D7" s="15"/>
      <c r="E7" s="15"/>
      <c r="F7" s="66" t="s">
        <v>102</v>
      </c>
      <c r="G7"/>
      <c r="H7" s="16"/>
      <c r="T7" s="1" t="s">
        <v>13</v>
      </c>
    </row>
    <row r="8" spans="2:22" x14ac:dyDescent="0.25">
      <c r="B8" s="14"/>
      <c r="C8" s="23" t="s">
        <v>32</v>
      </c>
      <c r="D8" s="23" t="s">
        <v>23</v>
      </c>
      <c r="E8" s="6"/>
      <c r="F8" s="99" t="s">
        <v>166</v>
      </c>
      <c r="G8" s="101"/>
      <c r="H8" s="16"/>
      <c r="T8" s="1" t="s">
        <v>14</v>
      </c>
    </row>
    <row r="9" spans="2:22" x14ac:dyDescent="0.25">
      <c r="B9" s="14"/>
      <c r="C9" s="20" t="s">
        <v>80</v>
      </c>
      <c r="D9" s="57" t="s">
        <v>13</v>
      </c>
      <c r="E9" s="6"/>
      <c r="F9" s="102"/>
      <c r="G9" s="104"/>
      <c r="H9" s="16"/>
    </row>
    <row r="10" spans="2:22" ht="15.75" thickBot="1" x14ac:dyDescent="0.3">
      <c r="B10" s="14"/>
      <c r="C10" s="20" t="s">
        <v>153</v>
      </c>
      <c r="D10" s="57"/>
      <c r="E10" s="6"/>
      <c r="F10" s="105"/>
      <c r="G10" s="107"/>
      <c r="H10" s="16"/>
    </row>
    <row r="11" spans="2:22" ht="15.75" thickBot="1" x14ac:dyDescent="0.3">
      <c r="B11" s="17"/>
      <c r="C11" s="18"/>
      <c r="D11" s="18"/>
      <c r="E11" s="18"/>
      <c r="F11" s="18"/>
      <c r="G11" s="18"/>
      <c r="H11" s="19"/>
    </row>
  </sheetData>
  <sheetProtection algorithmName="SHA-512" hashValue="/ZzSyQAjLAMpx22hv4BMxC56M11jIp+M9GYaD5hWkIVBMYg5KFV9fKVJiMX1aM4pGt6+X5JrrCcQTnqjWfkUxQ==" saltValue="DuBnF281jxedCqpWgH2+Kg==" spinCount="100000" sheet="1"/>
  <mergeCells count="2">
    <mergeCell ref="C6:D6"/>
    <mergeCell ref="F8:G10"/>
  </mergeCells>
  <dataValidations count="1">
    <dataValidation type="list" allowBlank="1" showInputMessage="1" showErrorMessage="1" sqref="D9" xr:uid="{00000000-0002-0000-0600-000000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6"/>
  <sheetViews>
    <sheetView showGridLines="0" workbookViewId="0"/>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0" t="s">
        <v>10</v>
      </c>
      <c r="C2" s="130"/>
      <c r="D2" s="130"/>
      <c r="E2" s="130"/>
      <c r="F2" s="130"/>
      <c r="G2" s="130"/>
      <c r="H2" s="47"/>
      <c r="I2" s="47"/>
      <c r="J2" s="47"/>
      <c r="K2" s="47"/>
      <c r="L2" s="47"/>
      <c r="M2" s="48"/>
    </row>
    <row r="3" spans="2:13" ht="18.75" x14ac:dyDescent="0.3">
      <c r="B3" s="130" t="s">
        <v>11</v>
      </c>
      <c r="C3" s="130"/>
      <c r="D3" s="130"/>
      <c r="E3" s="130"/>
      <c r="F3" s="130"/>
      <c r="G3" s="130"/>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9" t="s">
        <v>165</v>
      </c>
      <c r="D5" s="129"/>
      <c r="E5" s="129"/>
      <c r="F5" s="129"/>
      <c r="G5" s="129"/>
      <c r="H5" s="6"/>
      <c r="I5" s="6"/>
      <c r="J5" s="6"/>
    </row>
    <row r="6" spans="2:13" x14ac:dyDescent="0.25">
      <c r="B6" t="s">
        <v>3</v>
      </c>
      <c r="C6" s="129" t="s">
        <v>160</v>
      </c>
      <c r="D6" s="129"/>
      <c r="E6" s="129"/>
      <c r="F6" s="129"/>
      <c r="G6" s="129"/>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0.66666666666666663</v>
      </c>
      <c r="E9" s="43" t="s">
        <v>47</v>
      </c>
      <c r="F9" s="43">
        <f>+PREJUDICIALES!$D$11</f>
        <v>0</v>
      </c>
    </row>
    <row r="10" spans="2:13" x14ac:dyDescent="0.25">
      <c r="B10" s="43" t="s">
        <v>40</v>
      </c>
      <c r="C10" s="43">
        <f>+ABOGADOS!$D$12+SUM(USUARIOS!I12:I17)</f>
        <v>16</v>
      </c>
      <c r="E10" s="43" t="s">
        <v>45</v>
      </c>
      <c r="F10" s="45" t="str">
        <f>IFERROR(PREJUDICIALES!$D$11/PREJUDICIALES!$D$10,"")</f>
        <v/>
      </c>
    </row>
    <row r="11" spans="2:13" x14ac:dyDescent="0.25">
      <c r="B11" s="43" t="s">
        <v>9</v>
      </c>
      <c r="C11" s="71" t="s">
        <v>116</v>
      </c>
      <c r="E11" s="43" t="s">
        <v>48</v>
      </c>
      <c r="F11" s="45" t="str">
        <f>IFERROR(PREJUDICIALES!$G$13/PREJUDICIALES!$V$3,"")</f>
        <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1</v>
      </c>
    </row>
    <row r="15" spans="2:13" x14ac:dyDescent="0.25">
      <c r="B15" s="43" t="s">
        <v>43</v>
      </c>
      <c r="C15" s="43">
        <f>+JUDICIALES!$D$12</f>
        <v>62</v>
      </c>
      <c r="E15" s="43" t="s">
        <v>45</v>
      </c>
      <c r="F15" s="45">
        <f>IFERROR(ARBITRAMENTOS!D10/ARBITRAMENTOS!D9,"")</f>
        <v>1</v>
      </c>
    </row>
    <row r="16" spans="2:13" x14ac:dyDescent="0.25">
      <c r="B16" s="43" t="s">
        <v>45</v>
      </c>
      <c r="C16" s="45">
        <f>IFERROR(JUDICIALES!$D$12/JUDICIALES!$D$11,"")</f>
        <v>1</v>
      </c>
    </row>
    <row r="17" spans="2:6" x14ac:dyDescent="0.25">
      <c r="B17" s="43" t="s">
        <v>51</v>
      </c>
      <c r="C17" s="45" t="str">
        <f>IFERROR(JUDICIALES!$G$11/JUDICIALES!$G$10,"")</f>
        <v/>
      </c>
      <c r="E17" t="s">
        <v>79</v>
      </c>
      <c r="F17" s="44" t="str">
        <f>+IF(PAGOS!D9="","Falta  actualizar","")</f>
        <v/>
      </c>
    </row>
    <row r="18" spans="2:6" x14ac:dyDescent="0.25">
      <c r="B18" s="43" t="s">
        <v>44</v>
      </c>
      <c r="C18" s="43">
        <f>IFERROR(C15/ABOGADOS!$D$12,"")</f>
        <v>5.166666666666667</v>
      </c>
      <c r="E18" s="43" t="s">
        <v>49</v>
      </c>
      <c r="F18" s="43">
        <f>+PAGOS!D10</f>
        <v>0</v>
      </c>
    </row>
    <row r="19" spans="2:6" x14ac:dyDescent="0.25">
      <c r="B19" s="43" t="s">
        <v>82</v>
      </c>
      <c r="C19" s="45">
        <f>IFERROR(1-(JUDICIALES!$H$22+JUDICIALES!$H$23+JUDICIALES!$H$24)/(JUDICIALES!$G$22+JUDICIALES!$G$23+JUDICIALES!$G$24),"")</f>
        <v>4.7619047619047672E-2</v>
      </c>
      <c r="E19" s="43" t="s">
        <v>50</v>
      </c>
      <c r="F19" s="43" t="str">
        <f>+IF(PAGOS!D9="No","No aplica","si")</f>
        <v>No aplica</v>
      </c>
    </row>
    <row r="21" spans="2:6" ht="15.75" thickBot="1" x14ac:dyDescent="0.3"/>
    <row r="22" spans="2:6" x14ac:dyDescent="0.25">
      <c r="B22" s="2" t="s">
        <v>102</v>
      </c>
      <c r="C22" s="3"/>
      <c r="D22" s="3"/>
      <c r="E22" s="3"/>
      <c r="F22" s="4"/>
    </row>
    <row r="23" spans="2:6" x14ac:dyDescent="0.25">
      <c r="B23" s="116"/>
      <c r="C23" s="131"/>
      <c r="D23" s="131"/>
      <c r="E23" s="131"/>
      <c r="F23" s="117"/>
    </row>
    <row r="24" spans="2:6" x14ac:dyDescent="0.25">
      <c r="B24" s="116"/>
      <c r="C24" s="131"/>
      <c r="D24" s="131"/>
      <c r="E24" s="131"/>
      <c r="F24" s="117"/>
    </row>
    <row r="25" spans="2:6" x14ac:dyDescent="0.25">
      <c r="B25" s="116"/>
      <c r="C25" s="131"/>
      <c r="D25" s="131"/>
      <c r="E25" s="131"/>
      <c r="F25" s="117"/>
    </row>
    <row r="26" spans="2:6" ht="15.75" thickBot="1" x14ac:dyDescent="0.3">
      <c r="B26" s="118"/>
      <c r="C26" s="132"/>
      <c r="D26" s="132"/>
      <c r="E26" s="132"/>
      <c r="F26" s="119"/>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P18"/>
  <sheetViews>
    <sheetView zoomScaleNormal="100" workbookViewId="0">
      <selection activeCell="B5" sqref="B5"/>
    </sheetView>
  </sheetViews>
  <sheetFormatPr baseColWidth="10" defaultRowHeight="15" x14ac:dyDescent="0.25"/>
  <cols>
    <col min="1" max="1" width="34.42578125" customWidth="1"/>
    <col min="2" max="2" width="29.42578125" customWidth="1"/>
  </cols>
  <sheetData>
    <row r="2" spans="1:68" x14ac:dyDescent="0.25">
      <c r="A2" t="s">
        <v>38</v>
      </c>
      <c r="B2" t="s">
        <v>133</v>
      </c>
      <c r="C2" t="s">
        <v>0</v>
      </c>
      <c r="D2" t="s">
        <v>1</v>
      </c>
      <c r="E2" t="s">
        <v>2</v>
      </c>
      <c r="F2" t="s">
        <v>3</v>
      </c>
      <c r="G2" t="s">
        <v>4</v>
      </c>
      <c r="H2" t="s">
        <v>5</v>
      </c>
      <c r="I2" t="s">
        <v>21</v>
      </c>
      <c r="J2" t="s">
        <v>22</v>
      </c>
      <c r="K2" t="s">
        <v>26</v>
      </c>
      <c r="L2" t="s">
        <v>20</v>
      </c>
      <c r="M2" t="s">
        <v>109</v>
      </c>
      <c r="N2" s="15" t="s">
        <v>110</v>
      </c>
      <c r="O2" s="20" t="s">
        <v>103</v>
      </c>
      <c r="P2" s="20" t="s">
        <v>104</v>
      </c>
      <c r="Q2" s="20" t="s">
        <v>105</v>
      </c>
      <c r="S2" t="s">
        <v>28</v>
      </c>
      <c r="T2" t="s">
        <v>29</v>
      </c>
      <c r="U2" t="s">
        <v>30</v>
      </c>
      <c r="V2" t="s">
        <v>63</v>
      </c>
      <c r="W2" t="s">
        <v>62</v>
      </c>
      <c r="X2" t="s">
        <v>37</v>
      </c>
      <c r="Y2" t="s">
        <v>64</v>
      </c>
      <c r="Z2" t="s">
        <v>27</v>
      </c>
      <c r="AA2" t="s">
        <v>66</v>
      </c>
      <c r="AB2" t="s">
        <v>65</v>
      </c>
      <c r="AC2" t="s">
        <v>35</v>
      </c>
      <c r="AD2" t="s">
        <v>67</v>
      </c>
      <c r="AE2" t="s">
        <v>68</v>
      </c>
      <c r="AF2" t="s">
        <v>36</v>
      </c>
      <c r="AG2" t="s">
        <v>69</v>
      </c>
      <c r="AH2" t="s">
        <v>70</v>
      </c>
      <c r="AI2" t="s">
        <v>71</v>
      </c>
      <c r="AJ2" t="s">
        <v>72</v>
      </c>
      <c r="AK2" t="s">
        <v>69</v>
      </c>
      <c r="AL2" t="s">
        <v>70</v>
      </c>
      <c r="AM2" t="s">
        <v>71</v>
      </c>
      <c r="AN2" t="s">
        <v>72</v>
      </c>
      <c r="AO2" t="s">
        <v>55</v>
      </c>
      <c r="AP2" t="s">
        <v>57</v>
      </c>
      <c r="AQ2" t="s">
        <v>52</v>
      </c>
      <c r="AR2" t="s">
        <v>53</v>
      </c>
      <c r="AS2" t="s">
        <v>54</v>
      </c>
      <c r="AT2" t="s">
        <v>58</v>
      </c>
      <c r="AU2" t="s">
        <v>75</v>
      </c>
      <c r="AV2" t="s">
        <v>60</v>
      </c>
      <c r="AW2" t="s">
        <v>61</v>
      </c>
      <c r="AX2" t="s">
        <v>77</v>
      </c>
      <c r="AY2" t="s">
        <v>78</v>
      </c>
      <c r="AZ2" s="15" t="s">
        <v>80</v>
      </c>
      <c r="BA2" s="15" t="s">
        <v>81</v>
      </c>
      <c r="BB2" s="82" t="s">
        <v>130</v>
      </c>
      <c r="BC2" s="82" t="s">
        <v>131</v>
      </c>
      <c r="BD2" s="82" t="s">
        <v>132</v>
      </c>
      <c r="BE2" t="s">
        <v>93</v>
      </c>
      <c r="BF2" t="s">
        <v>94</v>
      </c>
      <c r="BG2" t="s">
        <v>95</v>
      </c>
      <c r="BH2" t="s">
        <v>96</v>
      </c>
      <c r="BI2" t="s">
        <v>97</v>
      </c>
      <c r="BJ2" t="s">
        <v>122</v>
      </c>
      <c r="BK2" t="s">
        <v>123</v>
      </c>
      <c r="BL2" t="s">
        <v>124</v>
      </c>
      <c r="BM2" t="s">
        <v>125</v>
      </c>
      <c r="BN2" t="s">
        <v>126</v>
      </c>
      <c r="BO2" t="s">
        <v>127</v>
      </c>
      <c r="BP2" t="s">
        <v>129</v>
      </c>
    </row>
    <row r="3" spans="1:68" x14ac:dyDescent="0.25">
      <c r="A3" t="str">
        <f>'Resumen general'!C5</f>
        <v>PATRIMONIO AUTONOMO FONDO NACIONAL DEL TURISMO - FONTUR</v>
      </c>
      <c r="B3" t="str">
        <f>'Resumen general'!C6</f>
        <v>DANIEL ALFREDO MUÑOZ LOPEZ</v>
      </c>
      <c r="C3" t="str">
        <f>+USUARIOS!C12</f>
        <v>No</v>
      </c>
      <c r="D3" t="str">
        <f>+USUARIOS!C13</f>
        <v>Si</v>
      </c>
      <c r="E3" t="str">
        <f>+USUARIOS!C14</f>
        <v>No</v>
      </c>
      <c r="F3" t="str">
        <f>+USUARIOS!C15</f>
        <v>Si</v>
      </c>
      <c r="G3" t="str">
        <f>+USUARIOS!C16</f>
        <v>Si</v>
      </c>
      <c r="H3" t="str">
        <f>+USUARIOS!C17</f>
        <v>Si</v>
      </c>
      <c r="I3">
        <f>+ABOGADOS!D11</f>
        <v>12</v>
      </c>
      <c r="J3">
        <f>+ABOGADOS!D12</f>
        <v>12</v>
      </c>
      <c r="K3">
        <f>+ABOGADOS!D13</f>
        <v>12</v>
      </c>
      <c r="L3">
        <f>+ABOGADOS!D14</f>
        <v>10</v>
      </c>
      <c r="M3">
        <f>+ABOGADOS!D17</f>
        <v>2</v>
      </c>
      <c r="N3">
        <f>+ABOGADOS!D18</f>
        <v>2</v>
      </c>
      <c r="O3">
        <f>+ABOGADOS!G10</f>
        <v>10</v>
      </c>
      <c r="P3">
        <f>+ABOGADOS!G11</f>
        <v>10</v>
      </c>
      <c r="Q3">
        <f>+ABOGADOS!G12</f>
        <v>10</v>
      </c>
      <c r="S3">
        <f>+JUDICIALES!D11</f>
        <v>62</v>
      </c>
      <c r="T3">
        <f>+JUDICIALES!D12</f>
        <v>62</v>
      </c>
      <c r="U3">
        <f>+JUDICIALES!D13</f>
        <v>0</v>
      </c>
      <c r="V3">
        <f>+JUDICIALES!D16</f>
        <v>2</v>
      </c>
      <c r="W3">
        <f>+JUDICIALES!D17</f>
        <v>2</v>
      </c>
      <c r="X3">
        <f>+JUDICIALES!D21</f>
        <v>24</v>
      </c>
      <c r="Y3">
        <f>+JUDICIALES!D22</f>
        <v>0</v>
      </c>
      <c r="Z3">
        <f>+JUDICIALES!G9</f>
        <v>0</v>
      </c>
      <c r="AA3">
        <f>+JUDICIALES!G10</f>
        <v>0</v>
      </c>
      <c r="AB3">
        <f>+JUDICIALES!G11</f>
        <v>0</v>
      </c>
      <c r="AC3">
        <f>+JUDICIALES!G15</f>
        <v>62</v>
      </c>
      <c r="AD3">
        <f>+JUDICIALES!G16</f>
        <v>57</v>
      </c>
      <c r="AE3">
        <f>+JUDICIALES!G17</f>
        <v>4</v>
      </c>
      <c r="AF3">
        <f>+JUDICIALES!G18</f>
        <v>1</v>
      </c>
      <c r="AG3">
        <f>+JUDICIALES!G21</f>
        <v>40</v>
      </c>
      <c r="AH3">
        <f>+JUDICIALES!G22</f>
        <v>14</v>
      </c>
      <c r="AI3">
        <f>+JUDICIALES!G23</f>
        <v>1</v>
      </c>
      <c r="AJ3">
        <f>+JUDICIALES!G24</f>
        <v>6</v>
      </c>
      <c r="AK3">
        <f>+JUDICIALES!H21</f>
        <v>0</v>
      </c>
      <c r="AL3">
        <f>+JUDICIALES!H22</f>
        <v>14</v>
      </c>
      <c r="AM3">
        <f>+JUDICIALES!H23</f>
        <v>0</v>
      </c>
      <c r="AN3">
        <f>+JUDICIALES!H24</f>
        <v>6</v>
      </c>
      <c r="AO3">
        <f>+PREJUDICIALES!D10</f>
        <v>0</v>
      </c>
      <c r="AP3">
        <f>+PREJUDICIALES!D11</f>
        <v>0</v>
      </c>
      <c r="AQ3">
        <f>+PREJUDICIALES!D12</f>
        <v>0</v>
      </c>
      <c r="AR3">
        <f>+PREJUDICIALES!D13</f>
        <v>0</v>
      </c>
      <c r="AS3">
        <f>+PREJUDICIALES!D14</f>
        <v>0</v>
      </c>
      <c r="AT3">
        <f>+PREJUDICIALES!D17</f>
        <v>1</v>
      </c>
      <c r="AU3">
        <f>+PREJUDICIALES!D18</f>
        <v>1</v>
      </c>
      <c r="AV3">
        <f>+PREJUDICIALES!G12</f>
        <v>0</v>
      </c>
      <c r="AW3">
        <f>+PREJUDICIALES!G13</f>
        <v>0</v>
      </c>
      <c r="AX3">
        <f>+ARBITRAMENTOS!D9</f>
        <v>1</v>
      </c>
      <c r="AY3">
        <f>+ARBITRAMENTOS!D10</f>
        <v>1</v>
      </c>
      <c r="AZ3" t="str">
        <f>+PAGOS!D9</f>
        <v>No</v>
      </c>
      <c r="BA3">
        <f>+PAGOS!D10</f>
        <v>0</v>
      </c>
      <c r="BB3" s="82">
        <f>USUARIOS!D9</f>
        <v>44434</v>
      </c>
      <c r="BC3" s="82">
        <f>ABOGADOS!D7</f>
        <v>44434</v>
      </c>
      <c r="BD3" s="82">
        <f>JUDICIALES!D8</f>
        <v>44436</v>
      </c>
      <c r="BE3">
        <f>JUDICIALES!D28</f>
        <v>2</v>
      </c>
      <c r="BF3">
        <f>JUDICIALES!D29</f>
        <v>1</v>
      </c>
      <c r="BG3">
        <f>JUDICIALES!D30</f>
        <v>1</v>
      </c>
      <c r="BH3">
        <f>JUDICIALES!D31</f>
        <v>2</v>
      </c>
      <c r="BI3">
        <f>JUDICIALES!D32</f>
        <v>1</v>
      </c>
      <c r="BJ3" t="str">
        <f>+USUARIOS!C19</f>
        <v>Nota 1: De acuerdo a lo informado por el Jefe Jurídico y Administrador del Sistema, "Respecto del perfil "Enlace de Pagos y Jefe Financiero", teniendo en cuenta lo indicado en la Circular Externa No.02 del 15 de junio de 2019 emitida por la ANDJE, solo debe habilitarse para las entidades que gestionan pagos a travez del rubro de sentencias y conciliaciones en el SIIF, en el caso del P.A. FONTUR no aplica ya que el Art. 2.9.1.1.3. del Decreto 1068 de 2015 no incluye al P.A. FONTUR dentro de las entidades que deben usar SIIF.</v>
      </c>
      <c r="BK3" t="str">
        <f>+ABOGADOS!C21</f>
        <v>Nota 1: La totalidad de los abogados que se encontraban litigando al 30/06/2021, se encontraban registrados en eKOGUI con su correo electronico actualizado.
Nota 2: Los ABOGADOS activos en eKOGUI que no se encuentran litigando cumplen funciones de apoyo, por ende, la diferencia NO corresponde a abogados desactualizados o que deban ser inactivados en el sistema.
Nota 3: Los Abogados retirados en el primer semestre son Diego Fernando Velasquez y Vivian Rodriguez Pereira ambos el 19 de abril de 2021</v>
      </c>
      <c r="BL3" t="str">
        <f>+JUDICIALES!F28</f>
        <v>Nota 1. La fuente de información oficial de los procesos judiciales del P.A. FONTUR es el sistema eKOGUI
Nota 2: Proceso analizado 867486, Si genera erogación, Ultima actuación "AUTO QUE RESUELVE EL ACUERDO CONCILIATORIO", Fecha de Terminación 2021/03/26; Valor economico indexado de condena $6.096.337
Nota 3: Proceso analizado 1390838, Si genera erogación, Ultima actuación "EJECUTORIA DE LA SENTENCIA" Fallo en segunda instancia del 30/04/2021 "FAVORABLE", Fecha de Terminación del proceso 2021/05/03; Valor economico indexado de condena $0
Nota 4: El proceso sin calificación corresponde al 2177531
Nota 5: Los procesos con calificación anterior al 31 de diciembre de 2020 son : 2081551; 2112816; 2115085 y 2143880.</v>
      </c>
      <c r="BM3" t="str">
        <f>+PREJUDICIALES!F17</f>
        <v>Nota 1: La fuente de información oficial de las conciliaciones Prejudiciales es eKOGUI
Nota 2: El proceso terminado durante el primer semestre de 2021 es el No. 1459437 la fecha de la ultima situación fue el 24 de febrero de 2021.</v>
      </c>
      <c r="BN3" t="str">
        <f>+ARBITRAMENTOS!C13</f>
        <v>Nota 1: La fuente de información oficial de las conciliaciones Prejudiciales es eKOGUI</v>
      </c>
      <c r="BO3" t="str">
        <f>+PAGOS!F8</f>
        <v>De acuerdo a lo informado por el Jefe Jurídico, el PA FONTUR, no se encuentra relacionado en el artículo 2.9.1.1.3 del Decreto 1068 de 2015, que establece que entidades están a usar el SIIF Nación.</v>
      </c>
      <c r="BP3">
        <f>'Resumen general'!B23</f>
        <v>0</v>
      </c>
    </row>
    <row r="12" spans="1:68" x14ac:dyDescent="0.25">
      <c r="A12" t="s">
        <v>38</v>
      </c>
      <c r="B12" t="s">
        <v>15</v>
      </c>
      <c r="C12" t="s">
        <v>16</v>
      </c>
      <c r="D12" t="s">
        <v>6</v>
      </c>
      <c r="E12" t="s">
        <v>7</v>
      </c>
      <c r="F12" t="s">
        <v>17</v>
      </c>
      <c r="G12" t="s">
        <v>87</v>
      </c>
    </row>
    <row r="13" spans="1:68" x14ac:dyDescent="0.25">
      <c r="A13" t="str">
        <f t="shared" ref="A13:A18" si="0">$A$3</f>
        <v>PATRIMONIO AUTONOMO FONDO NACIONAL DEL TURISMO - FONTUR</v>
      </c>
      <c r="B13" t="s">
        <v>0</v>
      </c>
      <c r="C13" t="str">
        <f>USUARIOS!C12</f>
        <v>No</v>
      </c>
      <c r="D13">
        <f>USUARIOS!D12</f>
        <v>0</v>
      </c>
      <c r="E13" t="str">
        <f>USUARIOS!E12</f>
        <v>Nota 1</v>
      </c>
      <c r="F13">
        <f>USUARIOS!F12</f>
        <v>0</v>
      </c>
      <c r="G13" t="str">
        <f>USUARIOS!G12</f>
        <v/>
      </c>
    </row>
    <row r="14" spans="1:68" x14ac:dyDescent="0.25">
      <c r="A14" t="str">
        <f t="shared" si="0"/>
        <v>PATRIMONIO AUTONOMO FONDO NACIONAL DEL TURISMO - FONTUR</v>
      </c>
      <c r="B14" t="s">
        <v>1</v>
      </c>
      <c r="C14" t="str">
        <f>USUARIOS!C13</f>
        <v>Si</v>
      </c>
      <c r="D14">
        <f>USUARIOS!D13</f>
        <v>44337</v>
      </c>
      <c r="E14" t="str">
        <f>USUARIOS!E13</f>
        <v>DIEGO FERNANDO LOPEZ ROMERO</v>
      </c>
      <c r="F14">
        <f>USUARIOS!F13</f>
        <v>44439</v>
      </c>
      <c r="G14" t="str">
        <f>USUARIOS!G13</f>
        <v/>
      </c>
    </row>
    <row r="15" spans="1:68" x14ac:dyDescent="0.25">
      <c r="A15" t="str">
        <f t="shared" si="0"/>
        <v>PATRIMONIO AUTONOMO FONDO NACIONAL DEL TURISMO - FONTUR</v>
      </c>
      <c r="B15" t="s">
        <v>2</v>
      </c>
      <c r="C15" t="str">
        <f>USUARIOS!C14</f>
        <v>No</v>
      </c>
      <c r="D15">
        <f>USUARIOS!D14</f>
        <v>0</v>
      </c>
      <c r="E15" t="str">
        <f>USUARIOS!E14</f>
        <v>Nota 1</v>
      </c>
      <c r="F15">
        <f>USUARIOS!F14</f>
        <v>0</v>
      </c>
      <c r="G15" t="str">
        <f>USUARIOS!G14</f>
        <v/>
      </c>
    </row>
    <row r="16" spans="1:68" x14ac:dyDescent="0.25">
      <c r="A16" t="str">
        <f t="shared" si="0"/>
        <v>PATRIMONIO AUTONOMO FONDO NACIONAL DEL TURISMO - FONTUR</v>
      </c>
      <c r="B16" t="s">
        <v>3</v>
      </c>
      <c r="C16" t="str">
        <f>USUARIOS!C15</f>
        <v>Si</v>
      </c>
      <c r="D16">
        <f>USUARIOS!D15</f>
        <v>42388</v>
      </c>
      <c r="E16" t="str">
        <f>USUARIOS!E15</f>
        <v>DANIEL ALFREDO MUÑOZ LOPEZ</v>
      </c>
      <c r="F16">
        <f>USUARIOS!F15</f>
        <v>44384</v>
      </c>
      <c r="G16" t="str">
        <f>USUARIOS!G15</f>
        <v/>
      </c>
    </row>
    <row r="17" spans="1:7" x14ac:dyDescent="0.25">
      <c r="A17" t="str">
        <f t="shared" si="0"/>
        <v>PATRIMONIO AUTONOMO FONDO NACIONAL DEL TURISMO - FONTUR</v>
      </c>
      <c r="B17" t="s">
        <v>4</v>
      </c>
      <c r="C17" t="str">
        <f>USUARIOS!C16</f>
        <v>Si</v>
      </c>
      <c r="D17">
        <f>USUARIOS!D16</f>
        <v>44095</v>
      </c>
      <c r="E17" t="str">
        <f>USUARIOS!E16</f>
        <v>NUBIA YANETH CORDOBA ZAMBRANO</v>
      </c>
      <c r="F17">
        <f>USUARIOS!F16</f>
        <v>44153</v>
      </c>
      <c r="G17" t="str">
        <f>USUARIOS!G16</f>
        <v/>
      </c>
    </row>
    <row r="18" spans="1:7" x14ac:dyDescent="0.25">
      <c r="A18" t="str">
        <f t="shared" si="0"/>
        <v>PATRIMONIO AUTONOMO FONDO NACIONAL DEL TURISMO - FONTUR</v>
      </c>
      <c r="B18" t="s">
        <v>5</v>
      </c>
      <c r="C18" t="str">
        <f>USUARIOS!C17</f>
        <v>Si</v>
      </c>
      <c r="D18">
        <f>USUARIOS!D17</f>
        <v>44327</v>
      </c>
      <c r="E18" t="str">
        <f>USUARIOS!E17</f>
        <v>DANIEL ANGEL CARO MUÑOZ</v>
      </c>
      <c r="F18">
        <f>USUARIOS!F17</f>
        <v>44411</v>
      </c>
      <c r="G18" t="str">
        <f>USUARIOS!G17</f>
        <v/>
      </c>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06906A-4B2A-473E-86CF-79FFF8E5B47C}">
  <ds:schemaRefs>
    <ds:schemaRef ds:uri="http://purl.org/dc/elements/1.1/"/>
    <ds:schemaRef ds:uri="http://schemas.microsoft.com/office/2006/documentManagement/types"/>
    <ds:schemaRef ds:uri="http://purl.org/dc/dcmitype/"/>
    <ds:schemaRef ds:uri="http://www.w3.org/XML/1998/namespace"/>
    <ds:schemaRef ds:uri="http://schemas.microsoft.com/sharepoint/v3"/>
    <ds:schemaRef ds:uri="http://purl.org/dc/terms/"/>
    <ds:schemaRef ds:uri="http://schemas.microsoft.com/office/infopath/2007/PartnerControls"/>
    <ds:schemaRef ds:uri="http://schemas.openxmlformats.org/package/2006/metadata/core-properties"/>
    <ds:schemaRef ds:uri="47cb3e12-45b3-4531-b84f-87359d4b7239"/>
    <ds:schemaRef ds:uri="a16ba950-d015-4cbc-806e-9cba0f1b5528"/>
    <ds:schemaRef ds:uri="http://schemas.microsoft.com/office/2006/metadata/properties"/>
  </ds:schemaRefs>
</ds:datastoreItem>
</file>

<file path=customXml/itemProps2.xml><?xml version="1.0" encoding="utf-8"?>
<ds:datastoreItem xmlns:ds="http://schemas.openxmlformats.org/officeDocument/2006/customXml" ds:itemID="{9C4AD038-D7D8-4000-81F0-A38429E8CB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598A4-407D-48D4-A985-B867EF92F6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Andrea Luengas Pachon</cp:lastModifiedBy>
  <dcterms:created xsi:type="dcterms:W3CDTF">2020-06-25T21:16:25Z</dcterms:created>
  <dcterms:modified xsi:type="dcterms:W3CDTF">2021-12-15T05:48:18Z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